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V:\Finance\Finance\Forms (website)\To be updated\"/>
    </mc:Choice>
  </mc:AlternateContent>
  <bookViews>
    <workbookView xWindow="480" yWindow="60" windowWidth="14880" windowHeight="7560" tabRatio="880"/>
  </bookViews>
  <sheets>
    <sheet name="Instructions" sheetId="27" r:id="rId1"/>
    <sheet name="Cash &amp; Cheque Income" sheetId="3" r:id="rId2"/>
    <sheet name="ParentPay Income" sheetId="23" r:id="rId3"/>
    <sheet name="PayPoint Income" sheetId="26" r:id="rId4"/>
    <sheet name="Credit Card Summary" sheetId="28" r:id="rId5"/>
    <sheet name="Data" sheetId="22" state="hidden" r:id="rId6"/>
  </sheets>
  <externalReferences>
    <externalReference r:id="rId7"/>
  </externalReferences>
  <definedNames>
    <definedName name="AccountList" localSheetId="4">[1]Data!$AF$3:INDEX([1]Data!$AF$3:$AF$178,MAX([1]Data!$AE$3:$AE$178),1)</definedName>
    <definedName name="AccountList">Data!$AF$3:INDEX(Data!$AF$3:$AF$179,MAX(Data!$AE$3:$AE$179),1)</definedName>
    <definedName name="NominalList" localSheetId="4">[1]Data!$AA$3:INDEX([1]Data!$AA$3:$AA$268,MAX([1]Data!$Z$3:$Z$268),1)</definedName>
    <definedName name="NominalList">Data!$AA$3:INDEX(Data!$AA$3:$AA$274,MAX(Data!$Z$3:$Z$274),1)</definedName>
    <definedName name="_xlnm.Print_Titles" localSheetId="1">'Cash &amp; Cheque Income'!$1:$11</definedName>
    <definedName name="_xlnm.Print_Titles" localSheetId="4">'Credit Card Summary'!$1:$11</definedName>
    <definedName name="_xlnm.Print_Titles" localSheetId="2">'ParentPay Income'!$1:$11</definedName>
    <definedName name="_xlnm.Print_Titles" localSheetId="3">'PayPoint Income'!$1:$11</definedName>
  </definedNames>
  <calcPr calcId="162913"/>
</workbook>
</file>

<file path=xl/calcChain.xml><?xml version="1.0" encoding="utf-8"?>
<calcChain xmlns="http://schemas.openxmlformats.org/spreadsheetml/2006/main">
  <c r="Y174" i="22" l="1"/>
  <c r="O3" i="28" l="1"/>
  <c r="Q2" i="28"/>
  <c r="O3" i="26"/>
  <c r="Q2" i="26"/>
  <c r="O3" i="23"/>
  <c r="E15" i="23" s="1"/>
  <c r="Q2" i="23"/>
  <c r="O3" i="3"/>
  <c r="Q2" i="3"/>
  <c r="F17" i="23"/>
  <c r="AD13" i="22"/>
  <c r="AD6" i="22"/>
  <c r="K6" i="22"/>
  <c r="F49" i="22" l="1"/>
  <c r="E49" i="22" s="1"/>
  <c r="F50" i="22"/>
  <c r="E50" i="22" s="1"/>
  <c r="F51" i="22"/>
  <c r="E51" i="22" s="1"/>
  <c r="F52" i="22"/>
  <c r="E52" i="22" s="1"/>
  <c r="F53" i="22"/>
  <c r="E53" i="22" s="1"/>
  <c r="F54" i="22"/>
  <c r="E54" i="22" s="1"/>
  <c r="F55" i="22"/>
  <c r="E55" i="22" s="1"/>
  <c r="F56" i="22"/>
  <c r="E56" i="22" s="1"/>
  <c r="F57" i="22"/>
  <c r="E57" i="22" s="1"/>
  <c r="F58" i="22"/>
  <c r="E58" i="22" s="1"/>
  <c r="F59" i="22"/>
  <c r="E59" i="22" s="1"/>
  <c r="F60" i="22"/>
  <c r="E60" i="22" s="1"/>
  <c r="F61" i="22"/>
  <c r="E61" i="22" s="1"/>
  <c r="F62" i="22"/>
  <c r="E62" i="22" s="1"/>
  <c r="F63" i="22"/>
  <c r="E63" i="22" s="1"/>
  <c r="F64" i="22"/>
  <c r="E64" i="22" s="1"/>
  <c r="F65" i="22"/>
  <c r="E65" i="22" s="1"/>
  <c r="F66" i="22"/>
  <c r="E66" i="22" s="1"/>
  <c r="F67" i="22"/>
  <c r="E67" i="22" s="1"/>
  <c r="F68" i="22"/>
  <c r="E68" i="22" s="1"/>
  <c r="F69" i="22"/>
  <c r="E69" i="22" s="1"/>
  <c r="F70" i="22"/>
  <c r="E70" i="22" s="1"/>
  <c r="F71" i="22"/>
  <c r="E71" i="22" s="1"/>
  <c r="F72" i="22"/>
  <c r="E72" i="22" s="1"/>
  <c r="F73" i="22"/>
  <c r="E73" i="22" s="1"/>
  <c r="F74" i="22"/>
  <c r="E74" i="22" s="1"/>
  <c r="F75" i="22"/>
  <c r="E75" i="22" s="1"/>
  <c r="F76" i="22"/>
  <c r="E76" i="22" s="1"/>
  <c r="F77" i="22"/>
  <c r="E77" i="22" s="1"/>
  <c r="F78" i="22"/>
  <c r="E78" i="22" s="1"/>
  <c r="F79" i="22"/>
  <c r="E79" i="22" s="1"/>
  <c r="F80" i="22"/>
  <c r="E80" i="22" s="1"/>
  <c r="F81" i="22"/>
  <c r="E81" i="22" s="1"/>
  <c r="F82" i="22"/>
  <c r="E82" i="22" s="1"/>
  <c r="F83" i="22"/>
  <c r="E83" i="22" s="1"/>
  <c r="F84" i="22"/>
  <c r="E84" i="22" s="1"/>
  <c r="F85" i="22"/>
  <c r="E85" i="22" s="1"/>
  <c r="F86" i="22"/>
  <c r="E86" i="22" s="1"/>
  <c r="F87" i="22"/>
  <c r="E87" i="22" s="1"/>
  <c r="F88" i="22"/>
  <c r="E88" i="22" s="1"/>
  <c r="F89" i="22"/>
  <c r="E89" i="22" s="1"/>
  <c r="F90" i="22"/>
  <c r="E90" i="22" s="1"/>
  <c r="F91" i="22"/>
  <c r="E91" i="22" s="1"/>
  <c r="F92" i="22"/>
  <c r="E92" i="22" s="1"/>
  <c r="F93" i="22"/>
  <c r="E93" i="22" s="1"/>
  <c r="F94" i="22"/>
  <c r="E94" i="22" s="1"/>
  <c r="F95" i="22"/>
  <c r="E95" i="22" s="1"/>
  <c r="F96" i="22"/>
  <c r="E96" i="22" s="1"/>
  <c r="F97" i="22"/>
  <c r="E97" i="22" s="1"/>
  <c r="F98" i="22"/>
  <c r="E98" i="22" s="1"/>
  <c r="F99" i="22"/>
  <c r="E99" i="22" s="1"/>
  <c r="F100" i="22"/>
  <c r="E100" i="22" s="1"/>
  <c r="F101" i="22"/>
  <c r="E101" i="22" s="1"/>
  <c r="F102" i="22"/>
  <c r="E102" i="22" s="1"/>
  <c r="F103" i="22"/>
  <c r="E103" i="22" s="1"/>
  <c r="F104" i="22"/>
  <c r="E104" i="22" s="1"/>
  <c r="F105" i="22"/>
  <c r="E105" i="22" s="1"/>
  <c r="F106" i="22"/>
  <c r="E106" i="22" s="1"/>
  <c r="F107" i="22"/>
  <c r="E107" i="22" s="1"/>
  <c r="F108" i="22"/>
  <c r="E108" i="22" s="1"/>
  <c r="F109" i="22"/>
  <c r="E109" i="22" s="1"/>
  <c r="F110" i="22"/>
  <c r="E110" i="22" s="1"/>
  <c r="F111" i="22"/>
  <c r="E111" i="22" s="1"/>
  <c r="F112" i="22"/>
  <c r="E112" i="22" s="1"/>
  <c r="F113" i="22"/>
  <c r="E113" i="22" s="1"/>
  <c r="F114" i="22"/>
  <c r="E114" i="22" s="1"/>
  <c r="F115" i="22"/>
  <c r="E115" i="22" s="1"/>
  <c r="F116" i="22"/>
  <c r="E116" i="22" s="1"/>
  <c r="F117" i="22"/>
  <c r="E117" i="22" s="1"/>
  <c r="F118" i="22"/>
  <c r="E118" i="22" s="1"/>
  <c r="F119" i="22"/>
  <c r="E119" i="22" s="1"/>
  <c r="F120" i="22"/>
  <c r="E120" i="22" s="1"/>
  <c r="F121" i="22"/>
  <c r="E121" i="22" s="1"/>
  <c r="F122" i="22"/>
  <c r="E122" i="22" s="1"/>
  <c r="F123" i="22"/>
  <c r="E123" i="22" s="1"/>
  <c r="F124" i="22"/>
  <c r="E124" i="22" s="1"/>
  <c r="F125" i="22"/>
  <c r="E125" i="22" s="1"/>
  <c r="F126" i="22"/>
  <c r="E126" i="22" s="1"/>
  <c r="F127" i="22"/>
  <c r="E127" i="22" s="1"/>
  <c r="F128" i="22"/>
  <c r="E128" i="22" s="1"/>
  <c r="F129" i="22"/>
  <c r="E129" i="22" s="1"/>
  <c r="F130" i="22"/>
  <c r="E130" i="22" s="1"/>
  <c r="F131" i="22"/>
  <c r="E131" i="22" s="1"/>
  <c r="F132" i="22"/>
  <c r="E132" i="22" s="1"/>
  <c r="F133" i="22"/>
  <c r="E133" i="22" s="1"/>
  <c r="F134" i="22"/>
  <c r="E134" i="22" s="1"/>
  <c r="F135" i="22"/>
  <c r="E135" i="22" s="1"/>
  <c r="F136" i="22"/>
  <c r="E136" i="22" s="1"/>
  <c r="F137" i="22"/>
  <c r="E137" i="22" s="1"/>
  <c r="F138" i="22"/>
  <c r="E138" i="22" s="1"/>
  <c r="F139" i="22"/>
  <c r="E139" i="22" s="1"/>
  <c r="F140" i="22"/>
  <c r="E140" i="22" s="1"/>
  <c r="F141" i="22"/>
  <c r="E141" i="22" s="1"/>
  <c r="F142" i="22"/>
  <c r="E142" i="22" s="1"/>
  <c r="F143" i="22"/>
  <c r="E143" i="22" s="1"/>
  <c r="F144" i="22"/>
  <c r="E144" i="22" s="1"/>
  <c r="F145" i="22"/>
  <c r="E145" i="22" s="1"/>
  <c r="F146" i="22"/>
  <c r="E146" i="22" s="1"/>
  <c r="F147" i="22"/>
  <c r="E147" i="22" s="1"/>
  <c r="F148" i="22"/>
  <c r="E148" i="22" s="1"/>
  <c r="F149" i="22"/>
  <c r="E149" i="22" s="1"/>
  <c r="F150" i="22"/>
  <c r="E150" i="22" s="1"/>
  <c r="F151" i="22"/>
  <c r="E151" i="22" s="1"/>
  <c r="F152" i="22"/>
  <c r="E152" i="22" s="1"/>
  <c r="F153" i="22"/>
  <c r="E153" i="22" s="1"/>
  <c r="F154" i="22"/>
  <c r="E154" i="22" s="1"/>
  <c r="F155" i="22"/>
  <c r="E155" i="22" s="1"/>
  <c r="F156" i="22"/>
  <c r="E156" i="22" s="1"/>
  <c r="F157" i="22"/>
  <c r="E157" i="22" s="1"/>
  <c r="F158" i="22"/>
  <c r="E158" i="22" s="1"/>
  <c r="F159" i="22"/>
  <c r="E159" i="22" s="1"/>
  <c r="F160" i="22"/>
  <c r="E160" i="22" s="1"/>
  <c r="F161" i="22"/>
  <c r="E161" i="22" s="1"/>
  <c r="F162" i="22"/>
  <c r="E162" i="22" s="1"/>
  <c r="F163" i="22"/>
  <c r="E163" i="22" s="1"/>
  <c r="F164" i="22"/>
  <c r="E164" i="22" s="1"/>
  <c r="F165" i="22"/>
  <c r="E165" i="22" s="1"/>
  <c r="F166" i="22"/>
  <c r="E166" i="22" s="1"/>
  <c r="F167" i="22"/>
  <c r="E167" i="22" s="1"/>
  <c r="F168" i="22"/>
  <c r="E168" i="22" s="1"/>
  <c r="F169" i="22"/>
  <c r="E169" i="22" s="1"/>
  <c r="F170" i="22"/>
  <c r="E170" i="22" s="1"/>
  <c r="F171" i="22"/>
  <c r="E171" i="22" s="1"/>
  <c r="F172" i="22"/>
  <c r="E172" i="22" s="1"/>
  <c r="F173" i="22"/>
  <c r="E173" i="22" s="1"/>
  <c r="F174" i="22"/>
  <c r="E174" i="22" s="1"/>
  <c r="F175" i="22"/>
  <c r="E175" i="22" s="1"/>
  <c r="F176" i="22"/>
  <c r="E176" i="22" s="1"/>
  <c r="F177" i="22"/>
  <c r="E177" i="22" s="1"/>
  <c r="F178" i="22"/>
  <c r="E178" i="22" s="1"/>
  <c r="F179" i="22"/>
  <c r="E179" i="22" s="1"/>
  <c r="F180" i="22"/>
  <c r="E180" i="22" s="1"/>
  <c r="F181" i="22"/>
  <c r="E181" i="22" s="1"/>
  <c r="F182" i="22"/>
  <c r="E182" i="22" s="1"/>
  <c r="F183" i="22"/>
  <c r="E183" i="22" s="1"/>
  <c r="F184" i="22"/>
  <c r="E184" i="22" s="1"/>
  <c r="F185" i="22"/>
  <c r="E185" i="22" s="1"/>
  <c r="F186" i="22"/>
  <c r="E186" i="22" s="1"/>
  <c r="F187" i="22"/>
  <c r="E187" i="22" s="1"/>
  <c r="F188" i="22"/>
  <c r="E188" i="22" s="1"/>
  <c r="F189" i="22"/>
  <c r="E189" i="22" s="1"/>
  <c r="F190" i="22"/>
  <c r="E190" i="22" s="1"/>
  <c r="F191" i="22"/>
  <c r="E191" i="22" s="1"/>
  <c r="F192" i="22"/>
  <c r="E192" i="22" s="1"/>
  <c r="F193" i="22"/>
  <c r="E193" i="22" s="1"/>
  <c r="F194" i="22"/>
  <c r="E194" i="22" s="1"/>
  <c r="F195" i="22"/>
  <c r="E195" i="22" s="1"/>
  <c r="F196" i="22"/>
  <c r="E196" i="22" s="1"/>
  <c r="F197" i="22"/>
  <c r="E197" i="22" s="1"/>
  <c r="F198" i="22"/>
  <c r="E198" i="22" s="1"/>
  <c r="F199" i="22"/>
  <c r="E199" i="22" s="1"/>
  <c r="F200" i="22"/>
  <c r="E200" i="22" s="1"/>
  <c r="F201" i="22"/>
  <c r="E201" i="22" s="1"/>
  <c r="F202" i="22"/>
  <c r="E202" i="22" s="1"/>
  <c r="F203" i="22"/>
  <c r="E203" i="22" s="1"/>
  <c r="F204" i="22"/>
  <c r="E204" i="22" s="1"/>
  <c r="F205" i="22"/>
  <c r="E205" i="22" s="1"/>
  <c r="F206" i="22"/>
  <c r="E206" i="22" s="1"/>
  <c r="F207" i="22"/>
  <c r="E207" i="22" s="1"/>
  <c r="F208" i="22"/>
  <c r="E208" i="22" s="1"/>
  <c r="F209" i="22"/>
  <c r="E209" i="22" s="1"/>
  <c r="F210" i="22"/>
  <c r="E210" i="22" s="1"/>
  <c r="F211" i="22"/>
  <c r="E211" i="22" s="1"/>
  <c r="F212" i="22"/>
  <c r="E212" i="22" s="1"/>
  <c r="F213" i="22"/>
  <c r="E213" i="22" s="1"/>
  <c r="F214" i="22"/>
  <c r="E214" i="22" s="1"/>
  <c r="F215" i="22"/>
  <c r="E215" i="22" s="1"/>
  <c r="F216" i="22"/>
  <c r="E216" i="22" s="1"/>
  <c r="F217" i="22"/>
  <c r="E217" i="22" s="1"/>
  <c r="F218" i="22"/>
  <c r="E218" i="22" s="1"/>
  <c r="F219" i="22"/>
  <c r="E219" i="22" s="1"/>
  <c r="F220" i="22"/>
  <c r="E220" i="22" s="1"/>
  <c r="F221" i="22"/>
  <c r="E221" i="22" s="1"/>
  <c r="F222" i="22"/>
  <c r="E222" i="22" s="1"/>
  <c r="F223" i="22"/>
  <c r="E223" i="22" s="1"/>
  <c r="F224" i="22"/>
  <c r="E224" i="22" s="1"/>
  <c r="F225" i="22"/>
  <c r="E225" i="22" s="1"/>
  <c r="F226" i="22"/>
  <c r="E226" i="22" s="1"/>
  <c r="F227" i="22"/>
  <c r="E227" i="22" s="1"/>
  <c r="F228" i="22"/>
  <c r="E228" i="22" s="1"/>
  <c r="F229" i="22"/>
  <c r="E229" i="22" s="1"/>
  <c r="F230" i="22"/>
  <c r="E230" i="22" s="1"/>
  <c r="F231" i="22"/>
  <c r="E231" i="22" s="1"/>
  <c r="F232" i="22"/>
  <c r="E232" i="22" s="1"/>
  <c r="F233" i="22"/>
  <c r="E233" i="22" s="1"/>
  <c r="F234" i="22"/>
  <c r="E234" i="22" s="1"/>
  <c r="F235" i="22"/>
  <c r="E235" i="22" s="1"/>
  <c r="F236" i="22"/>
  <c r="E236" i="22" s="1"/>
  <c r="F237" i="22"/>
  <c r="E237" i="22" s="1"/>
  <c r="F238" i="22"/>
  <c r="E238" i="22" s="1"/>
  <c r="F239" i="22"/>
  <c r="E239" i="22" s="1"/>
  <c r="F240" i="22"/>
  <c r="E240" i="22" s="1"/>
  <c r="F241" i="22"/>
  <c r="E241" i="22" s="1"/>
  <c r="F242" i="22"/>
  <c r="E242" i="22" s="1"/>
  <c r="F243" i="22"/>
  <c r="E243" i="22" s="1"/>
  <c r="F244" i="22"/>
  <c r="E244" i="22" s="1"/>
  <c r="F245" i="22"/>
  <c r="E245" i="22" s="1"/>
  <c r="F246" i="22"/>
  <c r="E246" i="22" s="1"/>
  <c r="F247" i="22"/>
  <c r="E247" i="22" s="1"/>
  <c r="F248" i="22"/>
  <c r="E248" i="22" s="1"/>
  <c r="F249" i="22"/>
  <c r="E249" i="22" s="1"/>
  <c r="F250" i="22"/>
  <c r="E250" i="22" s="1"/>
  <c r="F251" i="22"/>
  <c r="E251" i="22" s="1"/>
  <c r="F252" i="22"/>
  <c r="E252" i="22" s="1"/>
  <c r="F253" i="22"/>
  <c r="E253" i="22" s="1"/>
  <c r="F254" i="22"/>
  <c r="E254" i="22" s="1"/>
  <c r="F255" i="22"/>
  <c r="E255" i="22" s="1"/>
  <c r="F256" i="22"/>
  <c r="E256" i="22" s="1"/>
  <c r="F257" i="22"/>
  <c r="E257" i="22" s="1"/>
  <c r="F258" i="22"/>
  <c r="E258" i="22" s="1"/>
  <c r="F259" i="22"/>
  <c r="E259" i="22" s="1"/>
  <c r="F260" i="22"/>
  <c r="E260" i="22" s="1"/>
  <c r="F261" i="22"/>
  <c r="E261" i="22" s="1"/>
  <c r="F262" i="22"/>
  <c r="E262" i="22" s="1"/>
  <c r="F263" i="22"/>
  <c r="E263" i="22" s="1"/>
  <c r="F264" i="22"/>
  <c r="E264" i="22" s="1"/>
  <c r="F265" i="22"/>
  <c r="E265" i="22" s="1"/>
  <c r="F266" i="22"/>
  <c r="E266" i="22" s="1"/>
  <c r="F267" i="22"/>
  <c r="E267" i="22" s="1"/>
  <c r="F268" i="22"/>
  <c r="E268" i="22" s="1"/>
  <c r="F269" i="22"/>
  <c r="E269" i="22" s="1"/>
  <c r="F270" i="22"/>
  <c r="E270" i="22" s="1"/>
  <c r="F271" i="22"/>
  <c r="E271" i="22" s="1"/>
  <c r="F272" i="22"/>
  <c r="E272" i="22" s="1"/>
  <c r="F273" i="22"/>
  <c r="E273" i="22" s="1"/>
  <c r="F274" i="22"/>
  <c r="E274" i="22" s="1"/>
  <c r="F275" i="22"/>
  <c r="E275" i="22" s="1"/>
  <c r="F276" i="22"/>
  <c r="E276" i="22" s="1"/>
  <c r="F277" i="22"/>
  <c r="E277" i="22" s="1"/>
  <c r="F278" i="22"/>
  <c r="E278" i="22" s="1"/>
  <c r="F279" i="22"/>
  <c r="E279" i="22" s="1"/>
  <c r="F280" i="22"/>
  <c r="E280" i="22" s="1"/>
  <c r="F281" i="22"/>
  <c r="E281" i="22" s="1"/>
  <c r="F282" i="22"/>
  <c r="E282" i="22" s="1"/>
  <c r="F283" i="22"/>
  <c r="E283" i="22" s="1"/>
  <c r="F284" i="22"/>
  <c r="E284" i="22" s="1"/>
  <c r="F285" i="22"/>
  <c r="E285" i="22" s="1"/>
  <c r="F286" i="22"/>
  <c r="E286" i="22" s="1"/>
  <c r="F287" i="22"/>
  <c r="E287" i="22" s="1"/>
  <c r="F288" i="22"/>
  <c r="E288" i="22" s="1"/>
  <c r="F289" i="22"/>
  <c r="E289" i="22" s="1"/>
  <c r="F290" i="22"/>
  <c r="E290" i="22" s="1"/>
  <c r="F291" i="22"/>
  <c r="E291" i="22" s="1"/>
  <c r="F292" i="22"/>
  <c r="E292" i="22" s="1"/>
  <c r="F293" i="22"/>
  <c r="E293" i="22" s="1"/>
  <c r="F294" i="22"/>
  <c r="E294" i="22" s="1"/>
  <c r="F295" i="22"/>
  <c r="E295" i="22" s="1"/>
  <c r="F296" i="22"/>
  <c r="E296" i="22" s="1"/>
  <c r="F297" i="22"/>
  <c r="E297" i="22" s="1"/>
  <c r="F298" i="22"/>
  <c r="E298" i="22" s="1"/>
  <c r="F299" i="22"/>
  <c r="E299" i="22" s="1"/>
  <c r="F300" i="22"/>
  <c r="E300" i="22" s="1"/>
  <c r="F301" i="22"/>
  <c r="E301" i="22" s="1"/>
  <c r="F302" i="22"/>
  <c r="E302" i="22" s="1"/>
  <c r="F303" i="22"/>
  <c r="E303" i="22" s="1"/>
  <c r="F304" i="22"/>
  <c r="E304" i="22" s="1"/>
  <c r="F305" i="22"/>
  <c r="E305" i="22" s="1"/>
  <c r="F306" i="22"/>
  <c r="E306" i="22" s="1"/>
  <c r="F307" i="22"/>
  <c r="E307" i="22" s="1"/>
  <c r="F308" i="22"/>
  <c r="E308" i="22" s="1"/>
  <c r="F309" i="22"/>
  <c r="E309" i="22" s="1"/>
  <c r="F310" i="22"/>
  <c r="E310" i="22" s="1"/>
  <c r="F311" i="22"/>
  <c r="E311" i="22" s="1"/>
  <c r="F312" i="22"/>
  <c r="E312" i="22" s="1"/>
  <c r="F313" i="22"/>
  <c r="E313" i="22" s="1"/>
  <c r="F314" i="22"/>
  <c r="E314" i="22" s="1"/>
  <c r="F315" i="22"/>
  <c r="E315" i="22" s="1"/>
  <c r="F316" i="22"/>
  <c r="E316" i="22" s="1"/>
  <c r="F317" i="22"/>
  <c r="E317" i="22" s="1"/>
  <c r="F318" i="22"/>
  <c r="E318" i="22" s="1"/>
  <c r="F319" i="22"/>
  <c r="E319" i="22" s="1"/>
  <c r="F320" i="22"/>
  <c r="E320" i="22" s="1"/>
  <c r="F321" i="22"/>
  <c r="E321" i="22" s="1"/>
  <c r="F322" i="22"/>
  <c r="E322" i="22" s="1"/>
  <c r="F323" i="22"/>
  <c r="E323" i="22" s="1"/>
  <c r="F324" i="22"/>
  <c r="E324" i="22" s="1"/>
  <c r="F325" i="22"/>
  <c r="E325" i="22" s="1"/>
  <c r="F326" i="22"/>
  <c r="E326" i="22" s="1"/>
  <c r="F327" i="22"/>
  <c r="E327" i="22" s="1"/>
  <c r="F328" i="22"/>
  <c r="E328" i="22" s="1"/>
  <c r="F329" i="22"/>
  <c r="E329" i="22" s="1"/>
  <c r="F330" i="22"/>
  <c r="E330" i="22" s="1"/>
  <c r="F331" i="22"/>
  <c r="E331" i="22" s="1"/>
  <c r="F332" i="22"/>
  <c r="E332" i="22" s="1"/>
  <c r="F333" i="22"/>
  <c r="E333" i="22" s="1"/>
  <c r="F334" i="22"/>
  <c r="E334" i="22" s="1"/>
  <c r="F335" i="22"/>
  <c r="E335" i="22" s="1"/>
  <c r="F336" i="22"/>
  <c r="E336" i="22" s="1"/>
  <c r="F337" i="22"/>
  <c r="E337" i="22" s="1"/>
  <c r="F338" i="22"/>
  <c r="E338" i="22" s="1"/>
  <c r="F339" i="22"/>
  <c r="E339" i="22" s="1"/>
  <c r="F340" i="22"/>
  <c r="E340" i="22" s="1"/>
  <c r="F341" i="22"/>
  <c r="E341" i="22" s="1"/>
  <c r="F342" i="22"/>
  <c r="E342" i="22" s="1"/>
  <c r="F343" i="22"/>
  <c r="E343" i="22" s="1"/>
  <c r="F344" i="22"/>
  <c r="E344" i="22" s="1"/>
  <c r="F345" i="22"/>
  <c r="E345" i="22" s="1"/>
  <c r="F346" i="22"/>
  <c r="E346" i="22" s="1"/>
  <c r="F347" i="22"/>
  <c r="E347" i="22" s="1"/>
  <c r="F348" i="22"/>
  <c r="E348" i="22" s="1"/>
  <c r="F349" i="22"/>
  <c r="E349" i="22" s="1"/>
  <c r="F350" i="22"/>
  <c r="E350" i="22" s="1"/>
  <c r="F351" i="22"/>
  <c r="E351" i="22" s="1"/>
  <c r="F352" i="22"/>
  <c r="E352" i="22" s="1"/>
  <c r="F353" i="22"/>
  <c r="E353" i="22" s="1"/>
  <c r="F354" i="22"/>
  <c r="E354" i="22" s="1"/>
  <c r="F355" i="22"/>
  <c r="E355" i="22" s="1"/>
  <c r="F356" i="22"/>
  <c r="E356" i="22" s="1"/>
  <c r="F357" i="22"/>
  <c r="E357" i="22" s="1"/>
  <c r="F358" i="22"/>
  <c r="E358" i="22" s="1"/>
  <c r="F359" i="22"/>
  <c r="E359" i="22" s="1"/>
  <c r="F360" i="22"/>
  <c r="E360" i="22" s="1"/>
  <c r="F361" i="22"/>
  <c r="E361" i="22" s="1"/>
  <c r="F362" i="22"/>
  <c r="E362" i="22" s="1"/>
  <c r="F363" i="22"/>
  <c r="E363" i="22" s="1"/>
  <c r="F364" i="22"/>
  <c r="E364" i="22" s="1"/>
  <c r="F365" i="22"/>
  <c r="E365" i="22" s="1"/>
  <c r="F366" i="22"/>
  <c r="E366" i="22" s="1"/>
  <c r="F367" i="22"/>
  <c r="E367" i="22" s="1"/>
  <c r="F368" i="22"/>
  <c r="E368" i="22" s="1"/>
  <c r="F369" i="22"/>
  <c r="E369" i="22" s="1"/>
  <c r="F370" i="22"/>
  <c r="E370" i="22" s="1"/>
  <c r="F371" i="22"/>
  <c r="E371" i="22" s="1"/>
  <c r="F372" i="22"/>
  <c r="E372" i="22" s="1"/>
  <c r="F373" i="22"/>
  <c r="E373" i="22" s="1"/>
  <c r="F374" i="22"/>
  <c r="E374" i="22" s="1"/>
  <c r="F375" i="22"/>
  <c r="E375" i="22" s="1"/>
  <c r="F376" i="22"/>
  <c r="E376" i="22" s="1"/>
  <c r="F377" i="22"/>
  <c r="E377" i="22" s="1"/>
  <c r="F378" i="22"/>
  <c r="E378" i="22" s="1"/>
  <c r="F379" i="22"/>
  <c r="E379" i="22" s="1"/>
  <c r="F380" i="22"/>
  <c r="E380" i="22" s="1"/>
  <c r="F381" i="22"/>
  <c r="E381" i="22" s="1"/>
  <c r="F382" i="22"/>
  <c r="E382" i="22" s="1"/>
  <c r="F383" i="22"/>
  <c r="E383" i="22" s="1"/>
  <c r="F384" i="22"/>
  <c r="E384" i="22" s="1"/>
  <c r="F385" i="22"/>
  <c r="E385" i="22" s="1"/>
  <c r="F386" i="22"/>
  <c r="E386" i="22" s="1"/>
  <c r="F387" i="22"/>
  <c r="E387" i="22" s="1"/>
  <c r="F388" i="22"/>
  <c r="E388" i="22" s="1"/>
  <c r="F389" i="22"/>
  <c r="E389" i="22" s="1"/>
  <c r="F390" i="22"/>
  <c r="E390" i="22" s="1"/>
  <c r="F391" i="22"/>
  <c r="E391" i="22" s="1"/>
  <c r="F392" i="22"/>
  <c r="E392" i="22" s="1"/>
  <c r="F393" i="22"/>
  <c r="E393" i="22" s="1"/>
  <c r="F394" i="22"/>
  <c r="E394" i="22" s="1"/>
  <c r="F395" i="22"/>
  <c r="E395" i="22" s="1"/>
  <c r="F396" i="22"/>
  <c r="E396" i="22" s="1"/>
  <c r="F397" i="22"/>
  <c r="E397" i="22" s="1"/>
  <c r="F398" i="22"/>
  <c r="E398" i="22" s="1"/>
  <c r="F399" i="22"/>
  <c r="E399" i="22" s="1"/>
  <c r="F400" i="22"/>
  <c r="E400" i="22" s="1"/>
  <c r="F401" i="22"/>
  <c r="E401" i="22" s="1"/>
  <c r="F402" i="22"/>
  <c r="E402" i="22" s="1"/>
  <c r="F403" i="22"/>
  <c r="E403" i="22" s="1"/>
  <c r="F404" i="22"/>
  <c r="E404" i="22" s="1"/>
  <c r="F405" i="22"/>
  <c r="E405" i="22" s="1"/>
  <c r="F406" i="22"/>
  <c r="E406" i="22" s="1"/>
  <c r="F407" i="22"/>
  <c r="E407" i="22" s="1"/>
  <c r="F408" i="22"/>
  <c r="E408" i="22" s="1"/>
  <c r="F409" i="22"/>
  <c r="E409" i="22" s="1"/>
  <c r="F410" i="22"/>
  <c r="E410" i="22" s="1"/>
  <c r="F411" i="22"/>
  <c r="E411" i="22" s="1"/>
  <c r="F412" i="22"/>
  <c r="E412" i="22" s="1"/>
  <c r="F413" i="22"/>
  <c r="E413" i="22" s="1"/>
  <c r="F414" i="22"/>
  <c r="E414" i="22" s="1"/>
  <c r="E13" i="28"/>
  <c r="P18" i="28" l="1"/>
  <c r="P19" i="28"/>
  <c r="P20" i="28"/>
  <c r="P21" i="28"/>
  <c r="P22" i="28"/>
  <c r="P23" i="28"/>
  <c r="P24" i="28"/>
  <c r="P25"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56" i="28"/>
  <c r="P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48" i="28"/>
  <c r="N49" i="28"/>
  <c r="N50" i="28"/>
  <c r="N51" i="28"/>
  <c r="N52" i="28"/>
  <c r="N53" i="28"/>
  <c r="N54" i="28"/>
  <c r="N55" i="28"/>
  <c r="N56" i="28"/>
  <c r="N17" i="28"/>
  <c r="R57" i="28" l="1"/>
  <c r="Q57" i="28"/>
  <c r="S53" i="28"/>
  <c r="S25" i="28"/>
  <c r="D27" i="28"/>
  <c r="D13" i="28"/>
  <c r="C13" i="28"/>
  <c r="C19" i="28"/>
  <c r="D19" i="28"/>
  <c r="F19" i="28"/>
  <c r="G19" i="28"/>
  <c r="H19" i="28"/>
  <c r="I19" i="28"/>
  <c r="C20" i="28"/>
  <c r="D20" i="28"/>
  <c r="F20" i="28"/>
  <c r="G20" i="28"/>
  <c r="H20" i="28"/>
  <c r="I20" i="28"/>
  <c r="C21" i="28"/>
  <c r="D21" i="28"/>
  <c r="E21" i="28"/>
  <c r="F21" i="28"/>
  <c r="G21" i="28"/>
  <c r="H21" i="28"/>
  <c r="I21" i="28"/>
  <c r="C22" i="28"/>
  <c r="D22" i="28"/>
  <c r="F22" i="28"/>
  <c r="G22" i="28"/>
  <c r="H22" i="28"/>
  <c r="I22" i="28"/>
  <c r="C23" i="28"/>
  <c r="D23" i="28"/>
  <c r="F23" i="28"/>
  <c r="G23" i="28"/>
  <c r="H23" i="28"/>
  <c r="I23" i="28"/>
  <c r="C24" i="28"/>
  <c r="D24" i="28"/>
  <c r="F24" i="28"/>
  <c r="G24" i="28"/>
  <c r="H24" i="28"/>
  <c r="I24" i="28"/>
  <c r="C25" i="28"/>
  <c r="D25" i="28"/>
  <c r="E25" i="28"/>
  <c r="F25" i="28"/>
  <c r="G25" i="28"/>
  <c r="H25" i="28"/>
  <c r="I25" i="28"/>
  <c r="C26" i="28"/>
  <c r="D26" i="28"/>
  <c r="F26" i="28"/>
  <c r="G26" i="28"/>
  <c r="H26" i="28"/>
  <c r="I26" i="28"/>
  <c r="C27" i="28"/>
  <c r="F27" i="28"/>
  <c r="G27" i="28"/>
  <c r="H27" i="28"/>
  <c r="I27" i="28"/>
  <c r="C28" i="28"/>
  <c r="D28" i="28"/>
  <c r="E28" i="28"/>
  <c r="F28" i="28"/>
  <c r="G28" i="28"/>
  <c r="H28" i="28"/>
  <c r="I28" i="28"/>
  <c r="C29" i="28"/>
  <c r="D29" i="28"/>
  <c r="F29" i="28"/>
  <c r="G29" i="28"/>
  <c r="H29" i="28"/>
  <c r="I29" i="28"/>
  <c r="C30" i="28"/>
  <c r="D30" i="28"/>
  <c r="F30" i="28"/>
  <c r="G30" i="28"/>
  <c r="H30" i="28"/>
  <c r="I30" i="28"/>
  <c r="C31" i="28"/>
  <c r="D31" i="28"/>
  <c r="F31" i="28"/>
  <c r="G31" i="28"/>
  <c r="H31" i="28"/>
  <c r="I31" i="28"/>
  <c r="C32" i="28"/>
  <c r="D32" i="28"/>
  <c r="E32" i="28"/>
  <c r="F32" i="28"/>
  <c r="G32" i="28"/>
  <c r="H32" i="28"/>
  <c r="I32" i="28"/>
  <c r="C33" i="28"/>
  <c r="D33" i="28"/>
  <c r="F33" i="28"/>
  <c r="G33" i="28"/>
  <c r="H33" i="28"/>
  <c r="I33" i="28"/>
  <c r="C34" i="28"/>
  <c r="D34" i="28"/>
  <c r="F34" i="28"/>
  <c r="G34" i="28"/>
  <c r="H34" i="28"/>
  <c r="I34" i="28"/>
  <c r="C35" i="28"/>
  <c r="D35" i="28"/>
  <c r="F35" i="28"/>
  <c r="G35" i="28"/>
  <c r="H35" i="28"/>
  <c r="I35" i="28"/>
  <c r="C36" i="28"/>
  <c r="D36" i="28"/>
  <c r="E36" i="28"/>
  <c r="F36" i="28"/>
  <c r="G36" i="28"/>
  <c r="H36" i="28"/>
  <c r="I36" i="28"/>
  <c r="C37" i="28"/>
  <c r="D37" i="28"/>
  <c r="F37" i="28"/>
  <c r="G37" i="28"/>
  <c r="H37" i="28"/>
  <c r="I37" i="28"/>
  <c r="C38" i="28"/>
  <c r="D38" i="28"/>
  <c r="F38" i="28"/>
  <c r="G38" i="28"/>
  <c r="H38" i="28"/>
  <c r="I38" i="28"/>
  <c r="C39" i="28"/>
  <c r="D39" i="28"/>
  <c r="F39" i="28"/>
  <c r="G39" i="28"/>
  <c r="H39" i="28"/>
  <c r="I39" i="28"/>
  <c r="C40" i="28"/>
  <c r="D40" i="28"/>
  <c r="E40" i="28"/>
  <c r="F40" i="28"/>
  <c r="G40" i="28"/>
  <c r="H40" i="28"/>
  <c r="I40" i="28"/>
  <c r="C41" i="28"/>
  <c r="D41" i="28"/>
  <c r="F41" i="28"/>
  <c r="G41" i="28"/>
  <c r="H41" i="28"/>
  <c r="I41" i="28"/>
  <c r="C42" i="28"/>
  <c r="D42" i="28"/>
  <c r="F42" i="28"/>
  <c r="G42" i="28"/>
  <c r="H42" i="28"/>
  <c r="I42" i="28"/>
  <c r="C43" i="28"/>
  <c r="D43" i="28"/>
  <c r="F43" i="28"/>
  <c r="G43" i="28"/>
  <c r="H43" i="28"/>
  <c r="I43" i="28"/>
  <c r="C44" i="28"/>
  <c r="D44" i="28"/>
  <c r="E44" i="28"/>
  <c r="F44" i="28"/>
  <c r="G44" i="28"/>
  <c r="H44" i="28"/>
  <c r="I44" i="28"/>
  <c r="C45" i="28"/>
  <c r="D45" i="28"/>
  <c r="F45" i="28"/>
  <c r="G45" i="28"/>
  <c r="H45" i="28"/>
  <c r="I45" i="28"/>
  <c r="C46" i="28"/>
  <c r="D46" i="28"/>
  <c r="F46" i="28"/>
  <c r="G46" i="28"/>
  <c r="H46" i="28"/>
  <c r="I46" i="28"/>
  <c r="C47" i="28"/>
  <c r="D47" i="28"/>
  <c r="F47" i="28"/>
  <c r="G47" i="28"/>
  <c r="H47" i="28"/>
  <c r="I47" i="28"/>
  <c r="C48" i="28"/>
  <c r="D48" i="28"/>
  <c r="E48" i="28"/>
  <c r="F48" i="28"/>
  <c r="G48" i="28"/>
  <c r="H48" i="28"/>
  <c r="I48" i="28"/>
  <c r="C49" i="28"/>
  <c r="D49" i="28"/>
  <c r="F49" i="28"/>
  <c r="G49" i="28"/>
  <c r="H49" i="28"/>
  <c r="I49" i="28"/>
  <c r="C50" i="28"/>
  <c r="D50" i="28"/>
  <c r="F50" i="28"/>
  <c r="G50" i="28"/>
  <c r="H50" i="28"/>
  <c r="I50" i="28"/>
  <c r="C51" i="28"/>
  <c r="D51" i="28"/>
  <c r="F51" i="28"/>
  <c r="G51" i="28"/>
  <c r="H51" i="28"/>
  <c r="I51" i="28"/>
  <c r="C52" i="28"/>
  <c r="D52" i="28"/>
  <c r="E52" i="28"/>
  <c r="F52" i="28"/>
  <c r="G52" i="28"/>
  <c r="H52" i="28"/>
  <c r="I52" i="28"/>
  <c r="C53" i="28"/>
  <c r="D53" i="28"/>
  <c r="F53" i="28"/>
  <c r="G53" i="28"/>
  <c r="H53" i="28"/>
  <c r="I53" i="28"/>
  <c r="C54" i="28"/>
  <c r="D54" i="28"/>
  <c r="F54" i="28"/>
  <c r="G54" i="28"/>
  <c r="H54" i="28"/>
  <c r="I54" i="28"/>
  <c r="C55" i="28"/>
  <c r="D55" i="28"/>
  <c r="F55" i="28"/>
  <c r="G55" i="28"/>
  <c r="H55" i="28"/>
  <c r="I55" i="28"/>
  <c r="C56" i="28"/>
  <c r="D56" i="28"/>
  <c r="E56" i="28"/>
  <c r="F56" i="28"/>
  <c r="G56" i="28"/>
  <c r="H56" i="28"/>
  <c r="I56" i="28"/>
  <c r="D57" i="28"/>
  <c r="C57" i="28"/>
  <c r="S56" i="28"/>
  <c r="S55" i="28"/>
  <c r="S54" i="28"/>
  <c r="S52" i="28"/>
  <c r="S51" i="28"/>
  <c r="S50" i="28"/>
  <c r="S49" i="28"/>
  <c r="S48" i="28"/>
  <c r="S47" i="28"/>
  <c r="S46" i="28"/>
  <c r="S45" i="28"/>
  <c r="S44" i="28"/>
  <c r="S43" i="28"/>
  <c r="S42" i="28"/>
  <c r="S41" i="28"/>
  <c r="S40" i="28"/>
  <c r="S39" i="28"/>
  <c r="S38" i="28"/>
  <c r="S37" i="28"/>
  <c r="S36" i="28"/>
  <c r="S35" i="28"/>
  <c r="S34" i="28"/>
  <c r="S33" i="28"/>
  <c r="S32" i="28"/>
  <c r="S31" i="28"/>
  <c r="S30" i="28"/>
  <c r="S29" i="28"/>
  <c r="S28" i="28"/>
  <c r="S27" i="28"/>
  <c r="S26" i="28"/>
  <c r="S24" i="28"/>
  <c r="S23" i="28"/>
  <c r="S22" i="28"/>
  <c r="S21" i="28"/>
  <c r="S20" i="28"/>
  <c r="S19" i="28"/>
  <c r="S18" i="28"/>
  <c r="I18" i="28"/>
  <c r="H18" i="28"/>
  <c r="G18" i="28"/>
  <c r="F18" i="28"/>
  <c r="D18" i="28"/>
  <c r="C18" i="28"/>
  <c r="S17" i="28"/>
  <c r="I17" i="28"/>
  <c r="H17" i="28"/>
  <c r="G17" i="28"/>
  <c r="F17" i="28"/>
  <c r="D17" i="28"/>
  <c r="C17" i="28"/>
  <c r="D16" i="28"/>
  <c r="C16" i="28"/>
  <c r="D15" i="28"/>
  <c r="C15" i="28"/>
  <c r="D14" i="28"/>
  <c r="C14" i="28"/>
  <c r="E20" i="28"/>
  <c r="S57" i="28" l="1"/>
  <c r="H13" i="28" s="1"/>
  <c r="F15" i="28" s="1"/>
  <c r="E49" i="28"/>
  <c r="E45" i="28"/>
  <c r="E37" i="28"/>
  <c r="E50" i="28"/>
  <c r="E46" i="28"/>
  <c r="E42" i="28"/>
  <c r="E38" i="28"/>
  <c r="E34" i="28"/>
  <c r="E30" i="28"/>
  <c r="E23" i="28"/>
  <c r="E19" i="28"/>
  <c r="E53" i="28"/>
  <c r="E41" i="28"/>
  <c r="E33" i="28"/>
  <c r="E29" i="28"/>
  <c r="E26" i="28"/>
  <c r="E22" i="28"/>
  <c r="E14" i="28"/>
  <c r="E17" i="28"/>
  <c r="E54" i="28"/>
  <c r="E16" i="28"/>
  <c r="E57" i="28"/>
  <c r="E55" i="28"/>
  <c r="E51" i="28"/>
  <c r="E47" i="28"/>
  <c r="E43" i="28"/>
  <c r="E39" i="28"/>
  <c r="E35" i="28"/>
  <c r="E31" i="28"/>
  <c r="E27" i="28"/>
  <c r="E24" i="28"/>
  <c r="E15" i="28"/>
  <c r="E18" i="28"/>
  <c r="Y235" i="22"/>
  <c r="G15" i="28" l="1"/>
  <c r="H15" i="28" s="1"/>
  <c r="I15" i="28" s="1"/>
  <c r="F13" i="28"/>
  <c r="F16" i="28"/>
  <c r="G16" i="28" s="1"/>
  <c r="H16" i="28" s="1"/>
  <c r="I16" i="28" s="1"/>
  <c r="F14" i="28"/>
  <c r="I13" i="28"/>
  <c r="Y215" i="22"/>
  <c r="Y208" i="22"/>
  <c r="Y85" i="22"/>
  <c r="Y181" i="22"/>
  <c r="G14" i="28" l="1"/>
  <c r="H14" i="28" s="1"/>
  <c r="I14" i="28" s="1"/>
  <c r="F17" i="3"/>
  <c r="F18" i="3"/>
  <c r="C144" i="26"/>
  <c r="C143" i="26"/>
  <c r="C142" i="26"/>
  <c r="C141" i="26"/>
  <c r="C140" i="26"/>
  <c r="C139" i="26"/>
  <c r="C138" i="26"/>
  <c r="C137" i="26"/>
  <c r="C136" i="26"/>
  <c r="C135" i="26"/>
  <c r="C134" i="26"/>
  <c r="C133" i="26"/>
  <c r="C132" i="26"/>
  <c r="C131" i="26"/>
  <c r="C130" i="26"/>
  <c r="C129" i="26"/>
  <c r="C128" i="26"/>
  <c r="C127" i="26"/>
  <c r="C126" i="26"/>
  <c r="C125" i="26"/>
  <c r="C124" i="26"/>
  <c r="C123" i="26"/>
  <c r="C122" i="26"/>
  <c r="C121" i="26"/>
  <c r="C120" i="26"/>
  <c r="C119" i="26"/>
  <c r="C118" i="26"/>
  <c r="C117" i="26"/>
  <c r="C116" i="26"/>
  <c r="C115" i="26"/>
  <c r="C114" i="26"/>
  <c r="C113" i="26"/>
  <c r="C112" i="26"/>
  <c r="C111" i="26"/>
  <c r="C110" i="26"/>
  <c r="C109" i="26"/>
  <c r="C108" i="26"/>
  <c r="C107" i="26"/>
  <c r="C106" i="26"/>
  <c r="C105" i="26"/>
  <c r="C104" i="26"/>
  <c r="C103" i="26"/>
  <c r="C102" i="26"/>
  <c r="C101" i="26"/>
  <c r="C100" i="26"/>
  <c r="C99" i="26"/>
  <c r="C98" i="26"/>
  <c r="C97" i="26"/>
  <c r="C96" i="26"/>
  <c r="C95" i="26"/>
  <c r="C94" i="26"/>
  <c r="C93" i="26"/>
  <c r="C92" i="26"/>
  <c r="C91" i="26"/>
  <c r="C90" i="26"/>
  <c r="C89" i="26"/>
  <c r="C88" i="26"/>
  <c r="C87" i="26"/>
  <c r="C86" i="26"/>
  <c r="C85" i="26"/>
  <c r="C84" i="26"/>
  <c r="C83" i="26"/>
  <c r="C82" i="26"/>
  <c r="C81" i="26"/>
  <c r="C80" i="26"/>
  <c r="C79" i="26"/>
  <c r="C78" i="26"/>
  <c r="C77" i="26"/>
  <c r="C76" i="26"/>
  <c r="C75" i="26"/>
  <c r="C74" i="26"/>
  <c r="C73" i="26"/>
  <c r="C72" i="26"/>
  <c r="C71" i="26"/>
  <c r="C70" i="26"/>
  <c r="C69" i="26"/>
  <c r="C68" i="26"/>
  <c r="C67" i="26"/>
  <c r="C66" i="26"/>
  <c r="C65" i="26"/>
  <c r="C64" i="26"/>
  <c r="C63" i="26"/>
  <c r="C62" i="26"/>
  <c r="C61" i="26"/>
  <c r="C60" i="26"/>
  <c r="C59" i="26"/>
  <c r="C58" i="26"/>
  <c r="C57" i="26"/>
  <c r="C56" i="26"/>
  <c r="C55" i="26"/>
  <c r="C54" i="26"/>
  <c r="C53" i="26"/>
  <c r="C52" i="26"/>
  <c r="C51" i="26"/>
  <c r="C50" i="26"/>
  <c r="C49" i="26"/>
  <c r="C48" i="26"/>
  <c r="C47" i="26"/>
  <c r="C46" i="26"/>
  <c r="C45" i="26"/>
  <c r="C44" i="26"/>
  <c r="C43" i="26"/>
  <c r="C42" i="26"/>
  <c r="C41" i="26"/>
  <c r="C40" i="26"/>
  <c r="C39" i="26"/>
  <c r="C38" i="26"/>
  <c r="C37" i="26"/>
  <c r="C36" i="26"/>
  <c r="C35" i="26"/>
  <c r="C34" i="26"/>
  <c r="C33" i="26"/>
  <c r="C32" i="26"/>
  <c r="C31" i="26"/>
  <c r="C30" i="26"/>
  <c r="C29" i="26"/>
  <c r="C28" i="26"/>
  <c r="C27" i="26"/>
  <c r="C26" i="26"/>
  <c r="C25" i="26"/>
  <c r="C24" i="26"/>
  <c r="C23" i="26"/>
  <c r="C22" i="26"/>
  <c r="C21" i="26"/>
  <c r="C20" i="26"/>
  <c r="C19" i="26"/>
  <c r="C18" i="26"/>
  <c r="C17" i="26"/>
  <c r="C16" i="26"/>
  <c r="C15" i="26"/>
  <c r="C14" i="26"/>
  <c r="C13" i="26"/>
  <c r="AC55" i="22"/>
  <c r="AD55" i="22" s="1"/>
  <c r="S144" i="23" l="1"/>
  <c r="S143" i="23"/>
  <c r="S142" i="23"/>
  <c r="S141" i="23"/>
  <c r="S140" i="23"/>
  <c r="S139" i="23"/>
  <c r="S138" i="23"/>
  <c r="S137" i="23"/>
  <c r="S136" i="23"/>
  <c r="S135" i="23"/>
  <c r="S134" i="23"/>
  <c r="S133" i="23"/>
  <c r="S132" i="23"/>
  <c r="S131" i="23"/>
  <c r="S130" i="23"/>
  <c r="S129" i="23"/>
  <c r="S128" i="23"/>
  <c r="S127" i="23"/>
  <c r="S126" i="23"/>
  <c r="S125" i="23"/>
  <c r="S117" i="23"/>
  <c r="S116" i="23"/>
  <c r="S115" i="23"/>
  <c r="S114" i="23"/>
  <c r="S113" i="23"/>
  <c r="S112" i="23"/>
  <c r="S111" i="23"/>
  <c r="S110" i="23"/>
  <c r="S109" i="23"/>
  <c r="S108" i="23"/>
  <c r="S107" i="23"/>
  <c r="S106" i="23"/>
  <c r="S105" i="23"/>
  <c r="S104" i="23"/>
  <c r="S103" i="23"/>
  <c r="S102" i="23"/>
  <c r="S101" i="23"/>
  <c r="S100" i="23"/>
  <c r="S99" i="23"/>
  <c r="S98" i="23"/>
  <c r="S90" i="23"/>
  <c r="S89" i="23"/>
  <c r="S88" i="23"/>
  <c r="S87" i="23"/>
  <c r="S86" i="23"/>
  <c r="S85" i="23"/>
  <c r="S84" i="23"/>
  <c r="S83" i="23"/>
  <c r="S82" i="23"/>
  <c r="S81" i="23"/>
  <c r="S80" i="23"/>
  <c r="S79" i="23"/>
  <c r="S78" i="23"/>
  <c r="S77" i="23"/>
  <c r="S76" i="23"/>
  <c r="S75" i="23"/>
  <c r="S74" i="23"/>
  <c r="S73" i="23"/>
  <c r="S72" i="23"/>
  <c r="S71" i="23"/>
  <c r="S63" i="23"/>
  <c r="S62" i="23"/>
  <c r="S61" i="23"/>
  <c r="S60" i="23"/>
  <c r="S59" i="23"/>
  <c r="S58" i="23"/>
  <c r="S57" i="23"/>
  <c r="S56" i="23"/>
  <c r="S55" i="23"/>
  <c r="S54" i="23"/>
  <c r="S53" i="23"/>
  <c r="S52" i="23"/>
  <c r="S51" i="23"/>
  <c r="S50" i="23"/>
  <c r="S49" i="23"/>
  <c r="S48" i="23"/>
  <c r="S47" i="23"/>
  <c r="S46" i="23"/>
  <c r="S45" i="23"/>
  <c r="S44" i="23"/>
  <c r="S36" i="23"/>
  <c r="S35" i="23"/>
  <c r="S34" i="23"/>
  <c r="S33" i="23"/>
  <c r="S32" i="23"/>
  <c r="S31" i="23"/>
  <c r="S30" i="23"/>
  <c r="S29" i="23"/>
  <c r="S28" i="23"/>
  <c r="S27" i="23"/>
  <c r="S26" i="23"/>
  <c r="S25" i="23"/>
  <c r="S24" i="23"/>
  <c r="S23" i="23"/>
  <c r="S22" i="23"/>
  <c r="S21" i="23"/>
  <c r="S20" i="23"/>
  <c r="S19" i="23"/>
  <c r="S18" i="23"/>
  <c r="S17" i="23"/>
  <c r="S131" i="3"/>
  <c r="S130" i="3"/>
  <c r="S129" i="3"/>
  <c r="S128" i="3"/>
  <c r="S127" i="3"/>
  <c r="S126" i="3"/>
  <c r="S125" i="3"/>
  <c r="S124" i="3"/>
  <c r="S123" i="3"/>
  <c r="S122" i="3"/>
  <c r="S121" i="3"/>
  <c r="S120" i="3"/>
  <c r="S119" i="3"/>
  <c r="S118" i="3"/>
  <c r="S117" i="3"/>
  <c r="S111" i="3"/>
  <c r="S110" i="3"/>
  <c r="S109" i="3"/>
  <c r="S108" i="3"/>
  <c r="S107" i="3"/>
  <c r="S106" i="3"/>
  <c r="S105" i="3"/>
  <c r="S104" i="3"/>
  <c r="S103" i="3"/>
  <c r="S102" i="3"/>
  <c r="S101" i="3"/>
  <c r="S100" i="3"/>
  <c r="S99" i="3"/>
  <c r="S98" i="3"/>
  <c r="S97" i="3"/>
  <c r="S91" i="3"/>
  <c r="S90" i="3"/>
  <c r="S89" i="3"/>
  <c r="S88" i="3"/>
  <c r="S87" i="3"/>
  <c r="S86" i="3"/>
  <c r="S85" i="3"/>
  <c r="S84" i="3"/>
  <c r="S83" i="3"/>
  <c r="S82" i="3"/>
  <c r="S81" i="3"/>
  <c r="S80" i="3"/>
  <c r="S79" i="3"/>
  <c r="S78" i="3"/>
  <c r="S77" i="3"/>
  <c r="S71" i="3"/>
  <c r="S70" i="3"/>
  <c r="S69" i="3"/>
  <c r="S68" i="3"/>
  <c r="S67" i="3"/>
  <c r="S66" i="3"/>
  <c r="S65" i="3"/>
  <c r="S64" i="3"/>
  <c r="S63" i="3"/>
  <c r="S62" i="3"/>
  <c r="S61" i="3"/>
  <c r="S60" i="3"/>
  <c r="S59" i="3"/>
  <c r="S58" i="3"/>
  <c r="S57" i="3"/>
  <c r="S51" i="3"/>
  <c r="S50" i="3"/>
  <c r="S49" i="3"/>
  <c r="S48" i="3"/>
  <c r="S47" i="3"/>
  <c r="S46" i="3"/>
  <c r="S45" i="3"/>
  <c r="S44" i="3"/>
  <c r="S43" i="3"/>
  <c r="S42" i="3"/>
  <c r="S41" i="3"/>
  <c r="S40" i="3"/>
  <c r="S39" i="3"/>
  <c r="S38" i="3"/>
  <c r="S37" i="3"/>
  <c r="S18" i="3"/>
  <c r="S19" i="3"/>
  <c r="S20" i="3"/>
  <c r="S21" i="3"/>
  <c r="S22" i="3"/>
  <c r="S23" i="3"/>
  <c r="S24" i="3"/>
  <c r="S25" i="3"/>
  <c r="S26" i="3"/>
  <c r="S27" i="3"/>
  <c r="S28" i="3"/>
  <c r="S29" i="3"/>
  <c r="S30" i="3"/>
  <c r="S31" i="3"/>
  <c r="S17" i="3"/>
  <c r="Y4" i="22" l="1"/>
  <c r="Y5" i="22"/>
  <c r="Y6" i="22"/>
  <c r="Y7" i="22"/>
  <c r="Y8" i="22"/>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47" i="22"/>
  <c r="Y48" i="22"/>
  <c r="Y49" i="22"/>
  <c r="Y50" i="22"/>
  <c r="Y51" i="22"/>
  <c r="Y52" i="22"/>
  <c r="Y53" i="22"/>
  <c r="Y54" i="22"/>
  <c r="Y55" i="22"/>
  <c r="Y56" i="22"/>
  <c r="Y57" i="22"/>
  <c r="Y58" i="22"/>
  <c r="Y59" i="22"/>
  <c r="Y60" i="22"/>
  <c r="Y61" i="22"/>
  <c r="Y62" i="22"/>
  <c r="Y63" i="22"/>
  <c r="Y64" i="22"/>
  <c r="Y65" i="22"/>
  <c r="Y66" i="22"/>
  <c r="Y67" i="22"/>
  <c r="Y68" i="22"/>
  <c r="Y69" i="22"/>
  <c r="Y70" i="22"/>
  <c r="Y71" i="22"/>
  <c r="Y72" i="22"/>
  <c r="Y73" i="22"/>
  <c r="Y74" i="22"/>
  <c r="Y75" i="22"/>
  <c r="Y76" i="22"/>
  <c r="Y77" i="22"/>
  <c r="Y78" i="22"/>
  <c r="Y79" i="22"/>
  <c r="Y80" i="22"/>
  <c r="Y81" i="22"/>
  <c r="Y82" i="22"/>
  <c r="Y83" i="22"/>
  <c r="Y84" i="22"/>
  <c r="Y86" i="22"/>
  <c r="Y87" i="22"/>
  <c r="Y88" i="22"/>
  <c r="Y89" i="22"/>
  <c r="Y90" i="22"/>
  <c r="Y91" i="22"/>
  <c r="Y92" i="22"/>
  <c r="Y93" i="22"/>
  <c r="Y94" i="22"/>
  <c r="Y95" i="22"/>
  <c r="Y96" i="22"/>
  <c r="Y97" i="22"/>
  <c r="Y98" i="22"/>
  <c r="Y99" i="22"/>
  <c r="Y100" i="22"/>
  <c r="Y101" i="22"/>
  <c r="Y102" i="22"/>
  <c r="Y103" i="22"/>
  <c r="Y104" i="22"/>
  <c r="Y105" i="22"/>
  <c r="Y106" i="22"/>
  <c r="Y107" i="22"/>
  <c r="Y108" i="22"/>
  <c r="Y109" i="22"/>
  <c r="Y110" i="22"/>
  <c r="Y111" i="22"/>
  <c r="Y112" i="22"/>
  <c r="Y113" i="22"/>
  <c r="Y114" i="22"/>
  <c r="Y115" i="22"/>
  <c r="Y116" i="22"/>
  <c r="Y117" i="22"/>
  <c r="Y118" i="22"/>
  <c r="Y119" i="22"/>
  <c r="Y120" i="22"/>
  <c r="Y121" i="22"/>
  <c r="Y122" i="22"/>
  <c r="Y123" i="22"/>
  <c r="Y124" i="22"/>
  <c r="Y125" i="22"/>
  <c r="Y126" i="22"/>
  <c r="Y127" i="22"/>
  <c r="Y128" i="22"/>
  <c r="Y129" i="22"/>
  <c r="Y130" i="22"/>
  <c r="Y131" i="22"/>
  <c r="Y132" i="22"/>
  <c r="Y133" i="22"/>
  <c r="Y134" i="22"/>
  <c r="Y135" i="22"/>
  <c r="Y136" i="22"/>
  <c r="Y137" i="22"/>
  <c r="Y138" i="22"/>
  <c r="Y139" i="22"/>
  <c r="Y140" i="22"/>
  <c r="Y141" i="22"/>
  <c r="Y142" i="22"/>
  <c r="Y143" i="22"/>
  <c r="Y144" i="22"/>
  <c r="Y145" i="22"/>
  <c r="Y146" i="22"/>
  <c r="Y147" i="22"/>
  <c r="Y148" i="22"/>
  <c r="Y149" i="22"/>
  <c r="Y150" i="22"/>
  <c r="Y151" i="22"/>
  <c r="Y152" i="22"/>
  <c r="Y153" i="22"/>
  <c r="Y154" i="22"/>
  <c r="Y155" i="22"/>
  <c r="Y156" i="22"/>
  <c r="Y157" i="22"/>
  <c r="Y158" i="22"/>
  <c r="Y159" i="22"/>
  <c r="Y160" i="22"/>
  <c r="Y161" i="22"/>
  <c r="Y162" i="22"/>
  <c r="Y163" i="22"/>
  <c r="Y164" i="22"/>
  <c r="Y165" i="22"/>
  <c r="Y166" i="22"/>
  <c r="Y167" i="22"/>
  <c r="Y168" i="22"/>
  <c r="Y169" i="22"/>
  <c r="Y170" i="22"/>
  <c r="Y171" i="22"/>
  <c r="Y172" i="22"/>
  <c r="Y173" i="22"/>
  <c r="Y175" i="22"/>
  <c r="Y176" i="22"/>
  <c r="Y177" i="22"/>
  <c r="Y178" i="22"/>
  <c r="Y179" i="22"/>
  <c r="Y180" i="22"/>
  <c r="Y182" i="22"/>
  <c r="Y183" i="22"/>
  <c r="Y184" i="22"/>
  <c r="Y185" i="22"/>
  <c r="Y186" i="22"/>
  <c r="Y187" i="22"/>
  <c r="Y188" i="22"/>
  <c r="Y189" i="22"/>
  <c r="Y190" i="22"/>
  <c r="Y191" i="22"/>
  <c r="Y192" i="22"/>
  <c r="Y193" i="22"/>
  <c r="Y194" i="22"/>
  <c r="Y195" i="22"/>
  <c r="Y196" i="22"/>
  <c r="Y197" i="22"/>
  <c r="Y198" i="22"/>
  <c r="Y199" i="22"/>
  <c r="Y200" i="22"/>
  <c r="Y201" i="22"/>
  <c r="Y202" i="22"/>
  <c r="Y203" i="22"/>
  <c r="Y204" i="22"/>
  <c r="Y205" i="22"/>
  <c r="Y206" i="22"/>
  <c r="Y207" i="22"/>
  <c r="Y209" i="22"/>
  <c r="Y210" i="22"/>
  <c r="Y211" i="22"/>
  <c r="Y212" i="22"/>
  <c r="Y213" i="22"/>
  <c r="Y214" i="22"/>
  <c r="Y216" i="22"/>
  <c r="Y217" i="22"/>
  <c r="Y218" i="22"/>
  <c r="Y219" i="22"/>
  <c r="Y220" i="22"/>
  <c r="Y221" i="22"/>
  <c r="Y222" i="22"/>
  <c r="Y223" i="22"/>
  <c r="Y224" i="22"/>
  <c r="Y225" i="22"/>
  <c r="Y226" i="22"/>
  <c r="Y227" i="22"/>
  <c r="Y228" i="22"/>
  <c r="Y229" i="22"/>
  <c r="Y230" i="22"/>
  <c r="Y231" i="22"/>
  <c r="Y232" i="22"/>
  <c r="Y233" i="22"/>
  <c r="Y234" i="22"/>
  <c r="Y236" i="22"/>
  <c r="Y237" i="22"/>
  <c r="Y238" i="22"/>
  <c r="Y239" i="22"/>
  <c r="Y240" i="22"/>
  <c r="Y241" i="22"/>
  <c r="Y242" i="22"/>
  <c r="Y243" i="22"/>
  <c r="Y244" i="22"/>
  <c r="Y245" i="22"/>
  <c r="Y246" i="22"/>
  <c r="Y247" i="22"/>
  <c r="Y248" i="22"/>
  <c r="Y249" i="22"/>
  <c r="Y250" i="22"/>
  <c r="Y251" i="22"/>
  <c r="Y252" i="22"/>
  <c r="Y253" i="22"/>
  <c r="Y254" i="22"/>
  <c r="Y255" i="22"/>
  <c r="Y256" i="22"/>
  <c r="Y257" i="22"/>
  <c r="Y258" i="22"/>
  <c r="Y259" i="22"/>
  <c r="Y260" i="22"/>
  <c r="Y261" i="22"/>
  <c r="Y262" i="22"/>
  <c r="Y263" i="22"/>
  <c r="Y264" i="22"/>
  <c r="Y265" i="22"/>
  <c r="Y266" i="22"/>
  <c r="Y267" i="22"/>
  <c r="Y268" i="22"/>
  <c r="Y269" i="22"/>
  <c r="Y270" i="22"/>
  <c r="Y271" i="22"/>
  <c r="Y272" i="22"/>
  <c r="Y273" i="22"/>
  <c r="Y274" i="22"/>
  <c r="Y3" i="22"/>
  <c r="K3" i="22"/>
  <c r="I144" i="26"/>
  <c r="H144" i="26"/>
  <c r="G144" i="26"/>
  <c r="F144" i="26"/>
  <c r="E144" i="26"/>
  <c r="I143" i="26"/>
  <c r="H143" i="26"/>
  <c r="G143" i="26"/>
  <c r="F143" i="26"/>
  <c r="E143" i="26"/>
  <c r="I142" i="26"/>
  <c r="H142" i="26"/>
  <c r="G142" i="26"/>
  <c r="F142" i="26"/>
  <c r="E142" i="26"/>
  <c r="I141" i="26"/>
  <c r="H141" i="26"/>
  <c r="G141" i="26"/>
  <c r="F141" i="26"/>
  <c r="E141" i="26"/>
  <c r="I140" i="26"/>
  <c r="H140" i="26"/>
  <c r="G140" i="26"/>
  <c r="F140" i="26"/>
  <c r="E140" i="26"/>
  <c r="I139" i="26"/>
  <c r="H139" i="26"/>
  <c r="G139" i="26"/>
  <c r="F139" i="26"/>
  <c r="E139" i="26"/>
  <c r="I138" i="26"/>
  <c r="H138" i="26"/>
  <c r="G138" i="26"/>
  <c r="F138" i="26"/>
  <c r="E138" i="26"/>
  <c r="I137" i="26"/>
  <c r="H137" i="26"/>
  <c r="G137" i="26"/>
  <c r="F137" i="26"/>
  <c r="E137" i="26"/>
  <c r="I136" i="26"/>
  <c r="H136" i="26"/>
  <c r="G136" i="26"/>
  <c r="F136" i="26"/>
  <c r="E136" i="26"/>
  <c r="I135" i="26"/>
  <c r="H135" i="26"/>
  <c r="G135" i="26"/>
  <c r="F135" i="26"/>
  <c r="E135" i="26"/>
  <c r="I134" i="26"/>
  <c r="H134" i="26"/>
  <c r="G134" i="26"/>
  <c r="F134" i="26"/>
  <c r="E134" i="26"/>
  <c r="I133" i="26"/>
  <c r="H133" i="26"/>
  <c r="G133" i="26"/>
  <c r="F133" i="26"/>
  <c r="E133" i="26"/>
  <c r="I132" i="26"/>
  <c r="H132" i="26"/>
  <c r="G132" i="26"/>
  <c r="F132" i="26"/>
  <c r="E132" i="26"/>
  <c r="I131" i="26"/>
  <c r="H131" i="26"/>
  <c r="G131" i="26"/>
  <c r="F131" i="26"/>
  <c r="E131" i="26"/>
  <c r="I130" i="26"/>
  <c r="H130" i="26"/>
  <c r="G130" i="26"/>
  <c r="F130" i="26"/>
  <c r="E130" i="26"/>
  <c r="I129" i="26"/>
  <c r="H129" i="26"/>
  <c r="G129" i="26"/>
  <c r="F129" i="26"/>
  <c r="E129" i="26"/>
  <c r="I128" i="26"/>
  <c r="H128" i="26"/>
  <c r="G128" i="26"/>
  <c r="F128" i="26"/>
  <c r="E128" i="26"/>
  <c r="I127" i="26"/>
  <c r="H127" i="26"/>
  <c r="G127" i="26"/>
  <c r="F127" i="26"/>
  <c r="E127" i="26"/>
  <c r="I126" i="26"/>
  <c r="H126" i="26"/>
  <c r="G126" i="26"/>
  <c r="F126" i="26"/>
  <c r="E126" i="26"/>
  <c r="I125" i="26"/>
  <c r="H125" i="26"/>
  <c r="G125" i="26"/>
  <c r="F125" i="26"/>
  <c r="E125" i="26"/>
  <c r="E124" i="26"/>
  <c r="E123" i="26"/>
  <c r="E122" i="26"/>
  <c r="E121" i="26"/>
  <c r="I117" i="26"/>
  <c r="H117" i="26"/>
  <c r="G117" i="26"/>
  <c r="F117" i="26"/>
  <c r="E117" i="26"/>
  <c r="I116" i="26"/>
  <c r="H116" i="26"/>
  <c r="G116" i="26"/>
  <c r="F116" i="26"/>
  <c r="E116" i="26"/>
  <c r="I115" i="26"/>
  <c r="H115" i="26"/>
  <c r="G115" i="26"/>
  <c r="F115" i="26"/>
  <c r="E115" i="26"/>
  <c r="I114" i="26"/>
  <c r="H114" i="26"/>
  <c r="G114" i="26"/>
  <c r="F114" i="26"/>
  <c r="E114" i="26"/>
  <c r="I113" i="26"/>
  <c r="H113" i="26"/>
  <c r="G113" i="26"/>
  <c r="F113" i="26"/>
  <c r="E113" i="26"/>
  <c r="I112" i="26"/>
  <c r="H112" i="26"/>
  <c r="G112" i="26"/>
  <c r="F112" i="26"/>
  <c r="E112" i="26"/>
  <c r="I111" i="26"/>
  <c r="H111" i="26"/>
  <c r="G111" i="26"/>
  <c r="F111" i="26"/>
  <c r="E111" i="26"/>
  <c r="I110" i="26"/>
  <c r="H110" i="26"/>
  <c r="G110" i="26"/>
  <c r="F110" i="26"/>
  <c r="E110" i="26"/>
  <c r="I109" i="26"/>
  <c r="H109" i="26"/>
  <c r="G109" i="26"/>
  <c r="F109" i="26"/>
  <c r="E109" i="26"/>
  <c r="I108" i="26"/>
  <c r="H108" i="26"/>
  <c r="G108" i="26"/>
  <c r="F108" i="26"/>
  <c r="E108" i="26"/>
  <c r="I107" i="26"/>
  <c r="H107" i="26"/>
  <c r="G107" i="26"/>
  <c r="F107" i="26"/>
  <c r="E107" i="26"/>
  <c r="I106" i="26"/>
  <c r="H106" i="26"/>
  <c r="G106" i="26"/>
  <c r="F106" i="26"/>
  <c r="E106" i="26"/>
  <c r="I105" i="26"/>
  <c r="H105" i="26"/>
  <c r="G105" i="26"/>
  <c r="F105" i="26"/>
  <c r="E105" i="26"/>
  <c r="I104" i="26"/>
  <c r="H104" i="26"/>
  <c r="G104" i="26"/>
  <c r="F104" i="26"/>
  <c r="E104" i="26"/>
  <c r="I103" i="26"/>
  <c r="H103" i="26"/>
  <c r="G103" i="26"/>
  <c r="F103" i="26"/>
  <c r="E103" i="26"/>
  <c r="I102" i="26"/>
  <c r="H102" i="26"/>
  <c r="G102" i="26"/>
  <c r="F102" i="26"/>
  <c r="E102" i="26"/>
  <c r="I101" i="26"/>
  <c r="H101" i="26"/>
  <c r="G101" i="26"/>
  <c r="F101" i="26"/>
  <c r="E101" i="26"/>
  <c r="I100" i="26"/>
  <c r="H100" i="26"/>
  <c r="G100" i="26"/>
  <c r="F100" i="26"/>
  <c r="E100" i="26"/>
  <c r="I99" i="26"/>
  <c r="H99" i="26"/>
  <c r="G99" i="26"/>
  <c r="F99" i="26"/>
  <c r="E99" i="26"/>
  <c r="I98" i="26"/>
  <c r="H98" i="26"/>
  <c r="G98" i="26"/>
  <c r="F98" i="26"/>
  <c r="E98" i="26"/>
  <c r="E97" i="26"/>
  <c r="E96" i="26"/>
  <c r="E95" i="26"/>
  <c r="E94" i="26"/>
  <c r="I90" i="26"/>
  <c r="H90" i="26"/>
  <c r="G90" i="26"/>
  <c r="F90" i="26"/>
  <c r="E90" i="26"/>
  <c r="I89" i="26"/>
  <c r="H89" i="26"/>
  <c r="G89" i="26"/>
  <c r="F89" i="26"/>
  <c r="E89" i="26"/>
  <c r="I88" i="26"/>
  <c r="H88" i="26"/>
  <c r="G88" i="26"/>
  <c r="F88" i="26"/>
  <c r="E88" i="26"/>
  <c r="I87" i="26"/>
  <c r="H87" i="26"/>
  <c r="G87" i="26"/>
  <c r="F87" i="26"/>
  <c r="E87" i="26"/>
  <c r="I86" i="26"/>
  <c r="H86" i="26"/>
  <c r="G86" i="26"/>
  <c r="F86" i="26"/>
  <c r="E86" i="26"/>
  <c r="I85" i="26"/>
  <c r="H85" i="26"/>
  <c r="G85" i="26"/>
  <c r="F85" i="26"/>
  <c r="E85" i="26"/>
  <c r="I84" i="26"/>
  <c r="H84" i="26"/>
  <c r="G84" i="26"/>
  <c r="F84" i="26"/>
  <c r="E84" i="26"/>
  <c r="I83" i="26"/>
  <c r="H83" i="26"/>
  <c r="G83" i="26"/>
  <c r="F83" i="26"/>
  <c r="E83" i="26"/>
  <c r="I82" i="26"/>
  <c r="H82" i="26"/>
  <c r="G82" i="26"/>
  <c r="F82" i="26"/>
  <c r="E82" i="26"/>
  <c r="I81" i="26"/>
  <c r="H81" i="26"/>
  <c r="G81" i="26"/>
  <c r="F81" i="26"/>
  <c r="E81" i="26"/>
  <c r="I80" i="26"/>
  <c r="H80" i="26"/>
  <c r="G80" i="26"/>
  <c r="F80" i="26"/>
  <c r="E80" i="26"/>
  <c r="I79" i="26"/>
  <c r="H79" i="26"/>
  <c r="G79" i="26"/>
  <c r="F79" i="26"/>
  <c r="E79" i="26"/>
  <c r="I78" i="26"/>
  <c r="H78" i="26"/>
  <c r="G78" i="26"/>
  <c r="F78" i="26"/>
  <c r="E78" i="26"/>
  <c r="I77" i="26"/>
  <c r="H77" i="26"/>
  <c r="G77" i="26"/>
  <c r="F77" i="26"/>
  <c r="E77" i="26"/>
  <c r="I76" i="26"/>
  <c r="H76" i="26"/>
  <c r="G76" i="26"/>
  <c r="F76" i="26"/>
  <c r="E76" i="26"/>
  <c r="I75" i="26"/>
  <c r="H75" i="26"/>
  <c r="G75" i="26"/>
  <c r="F75" i="26"/>
  <c r="E75" i="26"/>
  <c r="I74" i="26"/>
  <c r="H74" i="26"/>
  <c r="G74" i="26"/>
  <c r="F74" i="26"/>
  <c r="E74" i="26"/>
  <c r="I73" i="26"/>
  <c r="H73" i="26"/>
  <c r="G73" i="26"/>
  <c r="F73" i="26"/>
  <c r="E73" i="26"/>
  <c r="I72" i="26"/>
  <c r="H72" i="26"/>
  <c r="G72" i="26"/>
  <c r="F72" i="26"/>
  <c r="E72" i="26"/>
  <c r="I71" i="26"/>
  <c r="H71" i="26"/>
  <c r="G71" i="26"/>
  <c r="F71" i="26"/>
  <c r="E71" i="26"/>
  <c r="E70" i="26"/>
  <c r="E69" i="26"/>
  <c r="E68" i="26"/>
  <c r="E67" i="26"/>
  <c r="I63" i="26"/>
  <c r="H63" i="26"/>
  <c r="G63" i="26"/>
  <c r="F63" i="26"/>
  <c r="E63" i="26"/>
  <c r="I62" i="26"/>
  <c r="H62" i="26"/>
  <c r="G62" i="26"/>
  <c r="F62" i="26"/>
  <c r="E62" i="26"/>
  <c r="I61" i="26"/>
  <c r="H61" i="26"/>
  <c r="G61" i="26"/>
  <c r="F61" i="26"/>
  <c r="E61" i="26"/>
  <c r="I60" i="26"/>
  <c r="H60" i="26"/>
  <c r="G60" i="26"/>
  <c r="F60" i="26"/>
  <c r="E60" i="26"/>
  <c r="I59" i="26"/>
  <c r="H59" i="26"/>
  <c r="G59" i="26"/>
  <c r="F59" i="26"/>
  <c r="E59" i="26"/>
  <c r="I58" i="26"/>
  <c r="H58" i="26"/>
  <c r="G58" i="26"/>
  <c r="F58" i="26"/>
  <c r="E58" i="26"/>
  <c r="I57" i="26"/>
  <c r="H57" i="26"/>
  <c r="G57" i="26"/>
  <c r="F57" i="26"/>
  <c r="E57" i="26"/>
  <c r="I56" i="26"/>
  <c r="H56" i="26"/>
  <c r="G56" i="26"/>
  <c r="F56" i="26"/>
  <c r="E56" i="26"/>
  <c r="I55" i="26"/>
  <c r="H55" i="26"/>
  <c r="G55" i="26"/>
  <c r="F55" i="26"/>
  <c r="E55" i="26"/>
  <c r="I54" i="26"/>
  <c r="H54" i="26"/>
  <c r="G54" i="26"/>
  <c r="F54" i="26"/>
  <c r="E54" i="26"/>
  <c r="I53" i="26"/>
  <c r="H53" i="26"/>
  <c r="G53" i="26"/>
  <c r="F53" i="26"/>
  <c r="E53" i="26"/>
  <c r="I52" i="26"/>
  <c r="H52" i="26"/>
  <c r="G52" i="26"/>
  <c r="F52" i="26"/>
  <c r="E52" i="26"/>
  <c r="I51" i="26"/>
  <c r="H51" i="26"/>
  <c r="G51" i="26"/>
  <c r="F51" i="26"/>
  <c r="E51" i="26"/>
  <c r="I50" i="26"/>
  <c r="H50" i="26"/>
  <c r="G50" i="26"/>
  <c r="F50" i="26"/>
  <c r="E50" i="26"/>
  <c r="I49" i="26"/>
  <c r="H49" i="26"/>
  <c r="G49" i="26"/>
  <c r="F49" i="26"/>
  <c r="E49" i="26"/>
  <c r="I48" i="26"/>
  <c r="H48" i="26"/>
  <c r="G48" i="26"/>
  <c r="F48" i="26"/>
  <c r="E48" i="26"/>
  <c r="I47" i="26"/>
  <c r="H47" i="26"/>
  <c r="G47" i="26"/>
  <c r="F47" i="26"/>
  <c r="E47" i="26"/>
  <c r="I46" i="26"/>
  <c r="H46" i="26"/>
  <c r="G46" i="26"/>
  <c r="F46" i="26"/>
  <c r="E46" i="26"/>
  <c r="I45" i="26"/>
  <c r="H45" i="26"/>
  <c r="G45" i="26"/>
  <c r="F45" i="26"/>
  <c r="E45" i="26"/>
  <c r="I44" i="26"/>
  <c r="H44" i="26"/>
  <c r="G44" i="26"/>
  <c r="F44" i="26"/>
  <c r="E44" i="26"/>
  <c r="E43" i="26"/>
  <c r="E42" i="26"/>
  <c r="E41" i="26"/>
  <c r="E40" i="26"/>
  <c r="G18" i="26"/>
  <c r="G19" i="26"/>
  <c r="G20" i="26"/>
  <c r="G21" i="26"/>
  <c r="G22" i="26"/>
  <c r="G23" i="26"/>
  <c r="G24" i="26"/>
  <c r="G25" i="26"/>
  <c r="G26" i="26"/>
  <c r="G27" i="26"/>
  <c r="G28" i="26"/>
  <c r="G29" i="26"/>
  <c r="G30" i="26"/>
  <c r="G31" i="26"/>
  <c r="G32" i="26"/>
  <c r="G33" i="26"/>
  <c r="G34" i="26"/>
  <c r="G35" i="26"/>
  <c r="G36" i="26"/>
  <c r="G17" i="26"/>
  <c r="F19" i="26"/>
  <c r="F20" i="26"/>
  <c r="F21" i="26"/>
  <c r="F22" i="26"/>
  <c r="F23" i="26"/>
  <c r="F24" i="26"/>
  <c r="F25" i="26"/>
  <c r="F26" i="26"/>
  <c r="F27" i="26"/>
  <c r="F28" i="26"/>
  <c r="F29" i="26"/>
  <c r="F30" i="26"/>
  <c r="F31" i="26"/>
  <c r="F32" i="26"/>
  <c r="F33" i="26"/>
  <c r="F34" i="26"/>
  <c r="F35" i="26"/>
  <c r="F36" i="26"/>
  <c r="F18" i="26"/>
  <c r="F17" i="26"/>
  <c r="F125" i="23"/>
  <c r="F98" i="23"/>
  <c r="F71" i="23"/>
  <c r="F44" i="23"/>
  <c r="C13" i="23"/>
  <c r="C14" i="23"/>
  <c r="D14" i="23"/>
  <c r="C15" i="23"/>
  <c r="D15" i="23"/>
  <c r="C16" i="23"/>
  <c r="D16" i="23"/>
  <c r="C17" i="23"/>
  <c r="D17" i="23"/>
  <c r="C18" i="23"/>
  <c r="D18" i="23"/>
  <c r="C19" i="23"/>
  <c r="D19" i="23"/>
  <c r="C20" i="23"/>
  <c r="D20" i="23"/>
  <c r="C21" i="23"/>
  <c r="D21" i="23"/>
  <c r="C22" i="23"/>
  <c r="D22" i="23"/>
  <c r="C23" i="23"/>
  <c r="D23" i="23"/>
  <c r="C24" i="23"/>
  <c r="D24" i="23"/>
  <c r="C25" i="23"/>
  <c r="D25" i="23"/>
  <c r="C26" i="23"/>
  <c r="D26" i="23"/>
  <c r="C27" i="23"/>
  <c r="D27" i="23"/>
  <c r="C28" i="23"/>
  <c r="D28" i="23"/>
  <c r="C29" i="23"/>
  <c r="D29" i="23"/>
  <c r="C30" i="23"/>
  <c r="D30" i="23"/>
  <c r="C31" i="23"/>
  <c r="D31" i="23"/>
  <c r="C32" i="23"/>
  <c r="D32" i="23"/>
  <c r="C33" i="23"/>
  <c r="D33" i="23"/>
  <c r="C34" i="23"/>
  <c r="D34" i="23"/>
  <c r="C35" i="23"/>
  <c r="D35" i="23"/>
  <c r="C36" i="23"/>
  <c r="D36" i="23"/>
  <c r="C37" i="23"/>
  <c r="D37" i="23"/>
  <c r="C38" i="23"/>
  <c r="D38" i="23"/>
  <c r="C39" i="23"/>
  <c r="D39" i="23"/>
  <c r="C40" i="23"/>
  <c r="D40" i="23"/>
  <c r="C41" i="23"/>
  <c r="D41" i="23"/>
  <c r="C42" i="23"/>
  <c r="D42" i="23"/>
  <c r="C43" i="23"/>
  <c r="D43" i="23"/>
  <c r="C44" i="23"/>
  <c r="D44" i="23"/>
  <c r="C45" i="23"/>
  <c r="D45" i="23"/>
  <c r="C46" i="23"/>
  <c r="D46" i="23"/>
  <c r="C47" i="23"/>
  <c r="D47" i="23"/>
  <c r="C48" i="23"/>
  <c r="D48" i="23"/>
  <c r="C49" i="23"/>
  <c r="D49" i="23"/>
  <c r="C50" i="23"/>
  <c r="D50" i="23"/>
  <c r="C51" i="23"/>
  <c r="D51" i="23"/>
  <c r="C52" i="23"/>
  <c r="D52" i="23"/>
  <c r="C53" i="23"/>
  <c r="D53" i="23"/>
  <c r="C54" i="23"/>
  <c r="D54" i="23"/>
  <c r="C55" i="23"/>
  <c r="D55" i="23"/>
  <c r="C56" i="23"/>
  <c r="D56" i="23"/>
  <c r="C57" i="23"/>
  <c r="D57" i="23"/>
  <c r="C58" i="23"/>
  <c r="D58" i="23"/>
  <c r="C59" i="23"/>
  <c r="D59" i="23"/>
  <c r="C60" i="23"/>
  <c r="D60" i="23"/>
  <c r="C61" i="23"/>
  <c r="D61" i="23"/>
  <c r="C62" i="23"/>
  <c r="D62" i="23"/>
  <c r="C63" i="23"/>
  <c r="D63" i="23"/>
  <c r="C64" i="23"/>
  <c r="D64" i="23"/>
  <c r="C65" i="23"/>
  <c r="D65" i="23"/>
  <c r="C66" i="23"/>
  <c r="D66" i="23"/>
  <c r="C67" i="23"/>
  <c r="D67" i="23"/>
  <c r="C68" i="23"/>
  <c r="D68" i="23"/>
  <c r="C69" i="23"/>
  <c r="D69" i="23"/>
  <c r="C70" i="23"/>
  <c r="D70" i="23"/>
  <c r="C71" i="23"/>
  <c r="D71" i="23"/>
  <c r="C72" i="23"/>
  <c r="D72" i="23"/>
  <c r="C73" i="23"/>
  <c r="D73" i="23"/>
  <c r="C74" i="23"/>
  <c r="D74" i="23"/>
  <c r="C75" i="23"/>
  <c r="D75" i="23"/>
  <c r="C76" i="23"/>
  <c r="D76" i="23"/>
  <c r="C77" i="23"/>
  <c r="D77" i="23"/>
  <c r="C78" i="23"/>
  <c r="D78" i="23"/>
  <c r="C79" i="23"/>
  <c r="D79" i="23"/>
  <c r="C80" i="23"/>
  <c r="D80" i="23"/>
  <c r="C81" i="23"/>
  <c r="D81" i="23"/>
  <c r="C82" i="23"/>
  <c r="D82" i="23"/>
  <c r="C83" i="23"/>
  <c r="D83" i="23"/>
  <c r="C84" i="23"/>
  <c r="D84" i="23"/>
  <c r="C85" i="23"/>
  <c r="D85" i="23"/>
  <c r="C86" i="23"/>
  <c r="D86" i="23"/>
  <c r="C87" i="23"/>
  <c r="D87" i="23"/>
  <c r="C88" i="23"/>
  <c r="D88" i="23"/>
  <c r="C89" i="23"/>
  <c r="D89" i="23"/>
  <c r="C90" i="23"/>
  <c r="D90" i="23"/>
  <c r="C91" i="23"/>
  <c r="D91" i="23"/>
  <c r="C92" i="23"/>
  <c r="D92" i="23"/>
  <c r="C93" i="23"/>
  <c r="D93" i="23"/>
  <c r="C94" i="23"/>
  <c r="D94" i="23"/>
  <c r="C95" i="23"/>
  <c r="D95" i="23"/>
  <c r="C96" i="23"/>
  <c r="D96" i="23"/>
  <c r="C97" i="23"/>
  <c r="D97" i="23"/>
  <c r="C98" i="23"/>
  <c r="D98" i="23"/>
  <c r="C99" i="23"/>
  <c r="D99" i="23"/>
  <c r="C100" i="23"/>
  <c r="D100" i="23"/>
  <c r="C101" i="23"/>
  <c r="D101" i="23"/>
  <c r="C102" i="23"/>
  <c r="D102" i="23"/>
  <c r="C103" i="23"/>
  <c r="D103" i="23"/>
  <c r="C104" i="23"/>
  <c r="D104" i="23"/>
  <c r="C105" i="23"/>
  <c r="D105" i="23"/>
  <c r="C106" i="23"/>
  <c r="D106" i="23"/>
  <c r="C107" i="23"/>
  <c r="D107" i="23"/>
  <c r="C108" i="23"/>
  <c r="D108" i="23"/>
  <c r="C109" i="23"/>
  <c r="D109" i="23"/>
  <c r="C110" i="23"/>
  <c r="D110" i="23"/>
  <c r="C111" i="23"/>
  <c r="D111" i="23"/>
  <c r="C112" i="23"/>
  <c r="D112" i="23"/>
  <c r="C113" i="23"/>
  <c r="D113" i="23"/>
  <c r="C114" i="23"/>
  <c r="D114" i="23"/>
  <c r="C115" i="23"/>
  <c r="D115" i="23"/>
  <c r="C116" i="23"/>
  <c r="D116" i="23"/>
  <c r="C117" i="23"/>
  <c r="D117" i="23"/>
  <c r="C118" i="23"/>
  <c r="D118" i="23"/>
  <c r="C119" i="23"/>
  <c r="D119" i="23"/>
  <c r="C120" i="23"/>
  <c r="D120" i="23"/>
  <c r="C121" i="23"/>
  <c r="D121" i="23"/>
  <c r="C122" i="23"/>
  <c r="D122" i="23"/>
  <c r="C123" i="23"/>
  <c r="D123" i="23"/>
  <c r="C124" i="23"/>
  <c r="D124" i="23"/>
  <c r="C125" i="23"/>
  <c r="D125" i="23"/>
  <c r="C126" i="23"/>
  <c r="D126" i="23"/>
  <c r="C127" i="23"/>
  <c r="D127" i="23"/>
  <c r="C128" i="23"/>
  <c r="D128" i="23"/>
  <c r="C129" i="23"/>
  <c r="D129" i="23"/>
  <c r="C130" i="23"/>
  <c r="D130" i="23"/>
  <c r="C131" i="23"/>
  <c r="D131" i="23"/>
  <c r="C132" i="23"/>
  <c r="D132" i="23"/>
  <c r="C133" i="23"/>
  <c r="D133" i="23"/>
  <c r="C134" i="23"/>
  <c r="D134" i="23"/>
  <c r="C135" i="23"/>
  <c r="D135" i="23"/>
  <c r="C136" i="23"/>
  <c r="D136" i="23"/>
  <c r="C137" i="23"/>
  <c r="D137" i="23"/>
  <c r="C138" i="23"/>
  <c r="D138" i="23"/>
  <c r="C139" i="23"/>
  <c r="D139" i="23"/>
  <c r="C140" i="23"/>
  <c r="D140" i="23"/>
  <c r="C141" i="23"/>
  <c r="D141" i="23"/>
  <c r="C142" i="23"/>
  <c r="D142" i="23"/>
  <c r="C143" i="23"/>
  <c r="D143" i="23"/>
  <c r="C144" i="23"/>
  <c r="D144" i="23"/>
  <c r="I144" i="23"/>
  <c r="H144" i="23"/>
  <c r="G144" i="23"/>
  <c r="F144" i="23"/>
  <c r="E144" i="23"/>
  <c r="I143" i="23"/>
  <c r="H143" i="23"/>
  <c r="G143" i="23"/>
  <c r="F143" i="23"/>
  <c r="E143" i="23"/>
  <c r="I142" i="23"/>
  <c r="H142" i="23"/>
  <c r="G142" i="23"/>
  <c r="F142" i="23"/>
  <c r="E142" i="23"/>
  <c r="I141" i="23"/>
  <c r="H141" i="23"/>
  <c r="G141" i="23"/>
  <c r="F141" i="23"/>
  <c r="E141" i="23"/>
  <c r="I140" i="23"/>
  <c r="H140" i="23"/>
  <c r="G140" i="23"/>
  <c r="F140" i="23"/>
  <c r="E140" i="23"/>
  <c r="I139" i="23"/>
  <c r="H139" i="23"/>
  <c r="G139" i="23"/>
  <c r="F139" i="23"/>
  <c r="E139" i="23"/>
  <c r="I138" i="23"/>
  <c r="H138" i="23"/>
  <c r="G138" i="23"/>
  <c r="F138" i="23"/>
  <c r="E138" i="23"/>
  <c r="I137" i="23"/>
  <c r="H137" i="23"/>
  <c r="G137" i="23"/>
  <c r="F137" i="23"/>
  <c r="E137" i="23"/>
  <c r="I136" i="23"/>
  <c r="H136" i="23"/>
  <c r="G136" i="23"/>
  <c r="F136" i="23"/>
  <c r="E136" i="23"/>
  <c r="I135" i="23"/>
  <c r="H135" i="23"/>
  <c r="G135" i="23"/>
  <c r="F135" i="23"/>
  <c r="E135" i="23"/>
  <c r="I134" i="23"/>
  <c r="H134" i="23"/>
  <c r="G134" i="23"/>
  <c r="F134" i="23"/>
  <c r="E134" i="23"/>
  <c r="I133" i="23"/>
  <c r="H133" i="23"/>
  <c r="G133" i="23"/>
  <c r="F133" i="23"/>
  <c r="E133" i="23"/>
  <c r="I132" i="23"/>
  <c r="H132" i="23"/>
  <c r="G132" i="23"/>
  <c r="F132" i="23"/>
  <c r="E132" i="23"/>
  <c r="I131" i="23"/>
  <c r="H131" i="23"/>
  <c r="G131" i="23"/>
  <c r="F131" i="23"/>
  <c r="E131" i="23"/>
  <c r="I130" i="23"/>
  <c r="H130" i="23"/>
  <c r="G130" i="23"/>
  <c r="F130" i="23"/>
  <c r="E130" i="23"/>
  <c r="I129" i="23"/>
  <c r="H129" i="23"/>
  <c r="G129" i="23"/>
  <c r="F129" i="23"/>
  <c r="E129" i="23"/>
  <c r="I128" i="23"/>
  <c r="H128" i="23"/>
  <c r="G128" i="23"/>
  <c r="F128" i="23"/>
  <c r="E128" i="23"/>
  <c r="I127" i="23"/>
  <c r="H127" i="23"/>
  <c r="G127" i="23"/>
  <c r="F127" i="23"/>
  <c r="E127" i="23"/>
  <c r="I126" i="23"/>
  <c r="H126" i="23"/>
  <c r="G126" i="23"/>
  <c r="F126" i="23"/>
  <c r="E126" i="23"/>
  <c r="I125" i="23"/>
  <c r="H125" i="23"/>
  <c r="G125" i="23"/>
  <c r="E125" i="23"/>
  <c r="E124" i="23"/>
  <c r="E123" i="23"/>
  <c r="E122" i="23"/>
  <c r="E121" i="23"/>
  <c r="I117" i="23"/>
  <c r="H117" i="23"/>
  <c r="G117" i="23"/>
  <c r="F117" i="23"/>
  <c r="E117" i="23"/>
  <c r="I116" i="23"/>
  <c r="H116" i="23"/>
  <c r="G116" i="23"/>
  <c r="F116" i="23"/>
  <c r="E116" i="23"/>
  <c r="I115" i="23"/>
  <c r="H115" i="23"/>
  <c r="G115" i="23"/>
  <c r="F115" i="23"/>
  <c r="E115" i="23"/>
  <c r="I114" i="23"/>
  <c r="H114" i="23"/>
  <c r="G114" i="23"/>
  <c r="F114" i="23"/>
  <c r="E114" i="23"/>
  <c r="I113" i="23"/>
  <c r="H113" i="23"/>
  <c r="G113" i="23"/>
  <c r="F113" i="23"/>
  <c r="E113" i="23"/>
  <c r="I112" i="23"/>
  <c r="H112" i="23"/>
  <c r="G112" i="23"/>
  <c r="F112" i="23"/>
  <c r="E112" i="23"/>
  <c r="I111" i="23"/>
  <c r="H111" i="23"/>
  <c r="G111" i="23"/>
  <c r="F111" i="23"/>
  <c r="E111" i="23"/>
  <c r="I110" i="23"/>
  <c r="H110" i="23"/>
  <c r="G110" i="23"/>
  <c r="F110" i="23"/>
  <c r="E110" i="23"/>
  <c r="I109" i="23"/>
  <c r="H109" i="23"/>
  <c r="G109" i="23"/>
  <c r="F109" i="23"/>
  <c r="E109" i="23"/>
  <c r="I108" i="23"/>
  <c r="H108" i="23"/>
  <c r="G108" i="23"/>
  <c r="F108" i="23"/>
  <c r="E108" i="23"/>
  <c r="I107" i="23"/>
  <c r="H107" i="23"/>
  <c r="G107" i="23"/>
  <c r="F107" i="23"/>
  <c r="E107" i="23"/>
  <c r="I106" i="23"/>
  <c r="H106" i="23"/>
  <c r="G106" i="23"/>
  <c r="F106" i="23"/>
  <c r="E106" i="23"/>
  <c r="I105" i="23"/>
  <c r="H105" i="23"/>
  <c r="G105" i="23"/>
  <c r="F105" i="23"/>
  <c r="E105" i="23"/>
  <c r="I104" i="23"/>
  <c r="H104" i="23"/>
  <c r="G104" i="23"/>
  <c r="F104" i="23"/>
  <c r="E104" i="23"/>
  <c r="I103" i="23"/>
  <c r="H103" i="23"/>
  <c r="G103" i="23"/>
  <c r="F103" i="23"/>
  <c r="E103" i="23"/>
  <c r="I102" i="23"/>
  <c r="H102" i="23"/>
  <c r="G102" i="23"/>
  <c r="F102" i="23"/>
  <c r="E102" i="23"/>
  <c r="I101" i="23"/>
  <c r="H101" i="23"/>
  <c r="G101" i="23"/>
  <c r="F101" i="23"/>
  <c r="E101" i="23"/>
  <c r="I100" i="23"/>
  <c r="H100" i="23"/>
  <c r="G100" i="23"/>
  <c r="F100" i="23"/>
  <c r="E100" i="23"/>
  <c r="I99" i="23"/>
  <c r="H99" i="23"/>
  <c r="G99" i="23"/>
  <c r="F99" i="23"/>
  <c r="E99" i="23"/>
  <c r="I98" i="23"/>
  <c r="H98" i="23"/>
  <c r="G98" i="23"/>
  <c r="E98" i="23"/>
  <c r="E97" i="23"/>
  <c r="E96" i="23"/>
  <c r="E95" i="23"/>
  <c r="E94" i="23"/>
  <c r="I90" i="23"/>
  <c r="H90" i="23"/>
  <c r="G90" i="23"/>
  <c r="F90" i="23"/>
  <c r="E90" i="23"/>
  <c r="I89" i="23"/>
  <c r="H89" i="23"/>
  <c r="G89" i="23"/>
  <c r="F89" i="23"/>
  <c r="E89" i="23"/>
  <c r="I88" i="23"/>
  <c r="H88" i="23"/>
  <c r="G88" i="23"/>
  <c r="F88" i="23"/>
  <c r="E88" i="23"/>
  <c r="I87" i="23"/>
  <c r="H87" i="23"/>
  <c r="G87" i="23"/>
  <c r="F87" i="23"/>
  <c r="E87" i="23"/>
  <c r="I86" i="23"/>
  <c r="H86" i="23"/>
  <c r="G86" i="23"/>
  <c r="F86" i="23"/>
  <c r="E86" i="23"/>
  <c r="I85" i="23"/>
  <c r="H85" i="23"/>
  <c r="G85" i="23"/>
  <c r="F85" i="23"/>
  <c r="E85" i="23"/>
  <c r="I84" i="23"/>
  <c r="H84" i="23"/>
  <c r="G84" i="23"/>
  <c r="F84" i="23"/>
  <c r="E84" i="23"/>
  <c r="I83" i="23"/>
  <c r="H83" i="23"/>
  <c r="G83" i="23"/>
  <c r="F83" i="23"/>
  <c r="E83" i="23"/>
  <c r="I82" i="23"/>
  <c r="H82" i="23"/>
  <c r="G82" i="23"/>
  <c r="F82" i="23"/>
  <c r="E82" i="23"/>
  <c r="I81" i="23"/>
  <c r="H81" i="23"/>
  <c r="G81" i="23"/>
  <c r="F81" i="23"/>
  <c r="E81" i="23"/>
  <c r="I80" i="23"/>
  <c r="H80" i="23"/>
  <c r="G80" i="23"/>
  <c r="F80" i="23"/>
  <c r="E80" i="23"/>
  <c r="I79" i="23"/>
  <c r="H79" i="23"/>
  <c r="G79" i="23"/>
  <c r="F79" i="23"/>
  <c r="E79" i="23"/>
  <c r="I78" i="23"/>
  <c r="H78" i="23"/>
  <c r="G78" i="23"/>
  <c r="F78" i="23"/>
  <c r="E78" i="23"/>
  <c r="I77" i="23"/>
  <c r="H77" i="23"/>
  <c r="G77" i="23"/>
  <c r="F77" i="23"/>
  <c r="E77" i="23"/>
  <c r="I76" i="23"/>
  <c r="H76" i="23"/>
  <c r="G76" i="23"/>
  <c r="F76" i="23"/>
  <c r="E76" i="23"/>
  <c r="I75" i="23"/>
  <c r="H75" i="23"/>
  <c r="G75" i="23"/>
  <c r="F75" i="23"/>
  <c r="E75" i="23"/>
  <c r="I74" i="23"/>
  <c r="H74" i="23"/>
  <c r="G74" i="23"/>
  <c r="F74" i="23"/>
  <c r="E74" i="23"/>
  <c r="I73" i="23"/>
  <c r="H73" i="23"/>
  <c r="G73" i="23"/>
  <c r="F73" i="23"/>
  <c r="E73" i="23"/>
  <c r="I72" i="23"/>
  <c r="H72" i="23"/>
  <c r="G72" i="23"/>
  <c r="F72" i="23"/>
  <c r="E72" i="23"/>
  <c r="I71" i="23"/>
  <c r="H71" i="23"/>
  <c r="G71" i="23"/>
  <c r="E71" i="23"/>
  <c r="E70" i="23"/>
  <c r="E69" i="23"/>
  <c r="E68" i="23"/>
  <c r="E67" i="23"/>
  <c r="I63" i="23"/>
  <c r="H63" i="23"/>
  <c r="G63" i="23"/>
  <c r="F63" i="23"/>
  <c r="E63" i="23"/>
  <c r="I62" i="23"/>
  <c r="H62" i="23"/>
  <c r="G62" i="23"/>
  <c r="F62" i="23"/>
  <c r="E62" i="23"/>
  <c r="I61" i="23"/>
  <c r="H61" i="23"/>
  <c r="G61" i="23"/>
  <c r="F61" i="23"/>
  <c r="E61" i="23"/>
  <c r="I60" i="23"/>
  <c r="H60" i="23"/>
  <c r="G60" i="23"/>
  <c r="F60" i="23"/>
  <c r="E60" i="23"/>
  <c r="I59" i="23"/>
  <c r="H59" i="23"/>
  <c r="G59" i="23"/>
  <c r="F59" i="23"/>
  <c r="E59" i="23"/>
  <c r="I58" i="23"/>
  <c r="H58" i="23"/>
  <c r="G58" i="23"/>
  <c r="F58" i="23"/>
  <c r="E58" i="23"/>
  <c r="I57" i="23"/>
  <c r="H57" i="23"/>
  <c r="G57" i="23"/>
  <c r="F57" i="23"/>
  <c r="E57" i="23"/>
  <c r="I56" i="23"/>
  <c r="H56" i="23"/>
  <c r="G56" i="23"/>
  <c r="F56" i="23"/>
  <c r="E56" i="23"/>
  <c r="I55" i="23"/>
  <c r="H55" i="23"/>
  <c r="G55" i="23"/>
  <c r="F55" i="23"/>
  <c r="E55" i="23"/>
  <c r="I54" i="23"/>
  <c r="H54" i="23"/>
  <c r="G54" i="23"/>
  <c r="F54" i="23"/>
  <c r="E54" i="23"/>
  <c r="I53" i="23"/>
  <c r="H53" i="23"/>
  <c r="G53" i="23"/>
  <c r="F53" i="23"/>
  <c r="E53" i="23"/>
  <c r="I52" i="23"/>
  <c r="H52" i="23"/>
  <c r="G52" i="23"/>
  <c r="F52" i="23"/>
  <c r="E52" i="23"/>
  <c r="I51" i="23"/>
  <c r="H51" i="23"/>
  <c r="G51" i="23"/>
  <c r="F51" i="23"/>
  <c r="E51" i="23"/>
  <c r="I50" i="23"/>
  <c r="H50" i="23"/>
  <c r="G50" i="23"/>
  <c r="F50" i="23"/>
  <c r="E50" i="23"/>
  <c r="I49" i="23"/>
  <c r="H49" i="23"/>
  <c r="G49" i="23"/>
  <c r="F49" i="23"/>
  <c r="E49" i="23"/>
  <c r="I48" i="23"/>
  <c r="H48" i="23"/>
  <c r="G48" i="23"/>
  <c r="F48" i="23"/>
  <c r="E48" i="23"/>
  <c r="I47" i="23"/>
  <c r="H47" i="23"/>
  <c r="G47" i="23"/>
  <c r="F47" i="23"/>
  <c r="E47" i="23"/>
  <c r="I46" i="23"/>
  <c r="H46" i="23"/>
  <c r="G46" i="23"/>
  <c r="F46" i="23"/>
  <c r="E46" i="23"/>
  <c r="I45" i="23"/>
  <c r="H45" i="23"/>
  <c r="G45" i="23"/>
  <c r="F45" i="23"/>
  <c r="E45" i="23"/>
  <c r="I44" i="23"/>
  <c r="H44" i="23"/>
  <c r="G44" i="23"/>
  <c r="E44" i="23"/>
  <c r="E43" i="23"/>
  <c r="E42" i="23"/>
  <c r="E41" i="23"/>
  <c r="E40" i="23"/>
  <c r="F18" i="23"/>
  <c r="F19" i="23"/>
  <c r="F20" i="23"/>
  <c r="F21" i="23"/>
  <c r="F22" i="23"/>
  <c r="F23" i="23"/>
  <c r="F24" i="23"/>
  <c r="F25" i="23"/>
  <c r="F26" i="23"/>
  <c r="F27" i="23"/>
  <c r="F28" i="23"/>
  <c r="F29" i="23"/>
  <c r="F30" i="23"/>
  <c r="F31" i="23"/>
  <c r="F32" i="23"/>
  <c r="F33" i="23"/>
  <c r="F34" i="23"/>
  <c r="F35" i="23"/>
  <c r="F36" i="23"/>
  <c r="G18" i="23"/>
  <c r="G19" i="23"/>
  <c r="G20" i="23"/>
  <c r="G21" i="23"/>
  <c r="G22" i="23"/>
  <c r="G23" i="23"/>
  <c r="G24" i="23"/>
  <c r="G25" i="23"/>
  <c r="G26" i="23"/>
  <c r="G27" i="23"/>
  <c r="G28" i="23"/>
  <c r="G29" i="23"/>
  <c r="G30" i="23"/>
  <c r="G31" i="23"/>
  <c r="G32" i="23"/>
  <c r="G33" i="23"/>
  <c r="G34" i="23"/>
  <c r="G35" i="23"/>
  <c r="G36" i="23"/>
  <c r="G17" i="23"/>
  <c r="E13" i="23"/>
  <c r="D13" i="23"/>
  <c r="I117"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D13" i="3"/>
  <c r="I131" i="3"/>
  <c r="H131" i="3"/>
  <c r="G131" i="3"/>
  <c r="F131" i="3"/>
  <c r="E131" i="3"/>
  <c r="I130" i="3"/>
  <c r="H130" i="3"/>
  <c r="G130" i="3"/>
  <c r="F130" i="3"/>
  <c r="E130" i="3"/>
  <c r="I129" i="3"/>
  <c r="H129" i="3"/>
  <c r="G129" i="3"/>
  <c r="F129" i="3"/>
  <c r="E129" i="3"/>
  <c r="I128" i="3"/>
  <c r="H128" i="3"/>
  <c r="G128" i="3"/>
  <c r="F128" i="3"/>
  <c r="E128" i="3"/>
  <c r="I127" i="3"/>
  <c r="H127" i="3"/>
  <c r="G127" i="3"/>
  <c r="F127" i="3"/>
  <c r="E127" i="3"/>
  <c r="I126" i="3"/>
  <c r="H126" i="3"/>
  <c r="G126" i="3"/>
  <c r="F126" i="3"/>
  <c r="E126" i="3"/>
  <c r="I125" i="3"/>
  <c r="H125" i="3"/>
  <c r="G125" i="3"/>
  <c r="F125" i="3"/>
  <c r="E125" i="3"/>
  <c r="I124" i="3"/>
  <c r="H124" i="3"/>
  <c r="G124" i="3"/>
  <c r="F124" i="3"/>
  <c r="E124" i="3"/>
  <c r="I123" i="3"/>
  <c r="H123" i="3"/>
  <c r="G123" i="3"/>
  <c r="F123" i="3"/>
  <c r="E123" i="3"/>
  <c r="I122" i="3"/>
  <c r="H122" i="3"/>
  <c r="G122" i="3"/>
  <c r="F122" i="3"/>
  <c r="E122" i="3"/>
  <c r="I121" i="3"/>
  <c r="H121" i="3"/>
  <c r="G121" i="3"/>
  <c r="F121" i="3"/>
  <c r="E121" i="3"/>
  <c r="I120" i="3"/>
  <c r="H120" i="3"/>
  <c r="G120" i="3"/>
  <c r="F120" i="3"/>
  <c r="E120" i="3"/>
  <c r="I119" i="3"/>
  <c r="H119" i="3"/>
  <c r="G119" i="3"/>
  <c r="F119" i="3"/>
  <c r="E119" i="3"/>
  <c r="I118" i="3"/>
  <c r="H118" i="3"/>
  <c r="G118" i="3"/>
  <c r="F118" i="3"/>
  <c r="E118" i="3"/>
  <c r="H117" i="3"/>
  <c r="G117" i="3"/>
  <c r="F117" i="3"/>
  <c r="E117" i="3"/>
  <c r="E116" i="3"/>
  <c r="E115" i="3"/>
  <c r="E114" i="3"/>
  <c r="E113" i="3"/>
  <c r="I111" i="3"/>
  <c r="H111" i="3"/>
  <c r="G111" i="3"/>
  <c r="F111" i="3"/>
  <c r="E111" i="3"/>
  <c r="I110" i="3"/>
  <c r="H110" i="3"/>
  <c r="G110" i="3"/>
  <c r="F110" i="3"/>
  <c r="E110" i="3"/>
  <c r="I109" i="3"/>
  <c r="H109" i="3"/>
  <c r="G109" i="3"/>
  <c r="F109" i="3"/>
  <c r="E109" i="3"/>
  <c r="I108" i="3"/>
  <c r="H108" i="3"/>
  <c r="G108" i="3"/>
  <c r="F108" i="3"/>
  <c r="E108" i="3"/>
  <c r="I107" i="3"/>
  <c r="H107" i="3"/>
  <c r="G107" i="3"/>
  <c r="F107" i="3"/>
  <c r="E107" i="3"/>
  <c r="I106" i="3"/>
  <c r="H106" i="3"/>
  <c r="G106" i="3"/>
  <c r="F106" i="3"/>
  <c r="E106" i="3"/>
  <c r="I105" i="3"/>
  <c r="H105" i="3"/>
  <c r="G105" i="3"/>
  <c r="F105" i="3"/>
  <c r="E105" i="3"/>
  <c r="I104" i="3"/>
  <c r="H104" i="3"/>
  <c r="G104" i="3"/>
  <c r="F104" i="3"/>
  <c r="E104" i="3"/>
  <c r="I103" i="3"/>
  <c r="H103" i="3"/>
  <c r="G103" i="3"/>
  <c r="F103" i="3"/>
  <c r="E103" i="3"/>
  <c r="I102" i="3"/>
  <c r="H102" i="3"/>
  <c r="G102" i="3"/>
  <c r="F102" i="3"/>
  <c r="E102" i="3"/>
  <c r="I101" i="3"/>
  <c r="H101" i="3"/>
  <c r="G101" i="3"/>
  <c r="F101" i="3"/>
  <c r="E101" i="3"/>
  <c r="I100" i="3"/>
  <c r="H100" i="3"/>
  <c r="G100" i="3"/>
  <c r="F100" i="3"/>
  <c r="E100" i="3"/>
  <c r="I99" i="3"/>
  <c r="H99" i="3"/>
  <c r="G99" i="3"/>
  <c r="F99" i="3"/>
  <c r="E99" i="3"/>
  <c r="I98" i="3"/>
  <c r="H98" i="3"/>
  <c r="G98" i="3"/>
  <c r="F98" i="3"/>
  <c r="E98" i="3"/>
  <c r="I97" i="3"/>
  <c r="H97" i="3"/>
  <c r="G97" i="3"/>
  <c r="F97" i="3"/>
  <c r="E97" i="3"/>
  <c r="E96" i="3"/>
  <c r="E95" i="3"/>
  <c r="E94" i="3"/>
  <c r="E93" i="3"/>
  <c r="I91" i="3"/>
  <c r="H91" i="3"/>
  <c r="G91" i="3"/>
  <c r="F91" i="3"/>
  <c r="E91" i="3"/>
  <c r="I90" i="3"/>
  <c r="H90" i="3"/>
  <c r="G90" i="3"/>
  <c r="F90" i="3"/>
  <c r="E90" i="3"/>
  <c r="I89" i="3"/>
  <c r="H89" i="3"/>
  <c r="G89" i="3"/>
  <c r="F89" i="3"/>
  <c r="E89" i="3"/>
  <c r="I88" i="3"/>
  <c r="H88" i="3"/>
  <c r="G88" i="3"/>
  <c r="F88" i="3"/>
  <c r="E88" i="3"/>
  <c r="I87" i="3"/>
  <c r="H87" i="3"/>
  <c r="G87" i="3"/>
  <c r="F87" i="3"/>
  <c r="E87" i="3"/>
  <c r="I86" i="3"/>
  <c r="H86" i="3"/>
  <c r="G86" i="3"/>
  <c r="F86" i="3"/>
  <c r="E86" i="3"/>
  <c r="I85" i="3"/>
  <c r="H85" i="3"/>
  <c r="G85" i="3"/>
  <c r="F85" i="3"/>
  <c r="E85" i="3"/>
  <c r="I84" i="3"/>
  <c r="H84" i="3"/>
  <c r="G84" i="3"/>
  <c r="F84" i="3"/>
  <c r="E84" i="3"/>
  <c r="I83" i="3"/>
  <c r="H83" i="3"/>
  <c r="G83" i="3"/>
  <c r="F83" i="3"/>
  <c r="E83" i="3"/>
  <c r="I82" i="3"/>
  <c r="H82" i="3"/>
  <c r="G82" i="3"/>
  <c r="F82" i="3"/>
  <c r="E82" i="3"/>
  <c r="I81" i="3"/>
  <c r="H81" i="3"/>
  <c r="G81" i="3"/>
  <c r="F81" i="3"/>
  <c r="E81" i="3"/>
  <c r="I80" i="3"/>
  <c r="H80" i="3"/>
  <c r="G80" i="3"/>
  <c r="F80" i="3"/>
  <c r="E80" i="3"/>
  <c r="I79" i="3"/>
  <c r="H79" i="3"/>
  <c r="G79" i="3"/>
  <c r="F79" i="3"/>
  <c r="E79" i="3"/>
  <c r="I78" i="3"/>
  <c r="H78" i="3"/>
  <c r="G78" i="3"/>
  <c r="F78" i="3"/>
  <c r="E78" i="3"/>
  <c r="I77" i="3"/>
  <c r="H77" i="3"/>
  <c r="G77" i="3"/>
  <c r="F77" i="3"/>
  <c r="E77" i="3"/>
  <c r="E76" i="3"/>
  <c r="E75" i="3"/>
  <c r="E74" i="3"/>
  <c r="E73" i="3"/>
  <c r="I71" i="3"/>
  <c r="H71" i="3"/>
  <c r="G71" i="3"/>
  <c r="F71" i="3"/>
  <c r="E71" i="3"/>
  <c r="I70" i="3"/>
  <c r="H70" i="3"/>
  <c r="G70" i="3"/>
  <c r="F70" i="3"/>
  <c r="E70" i="3"/>
  <c r="I69" i="3"/>
  <c r="H69" i="3"/>
  <c r="G69" i="3"/>
  <c r="F69" i="3"/>
  <c r="E69" i="3"/>
  <c r="I68" i="3"/>
  <c r="H68" i="3"/>
  <c r="G68" i="3"/>
  <c r="F68" i="3"/>
  <c r="E68" i="3"/>
  <c r="I67" i="3"/>
  <c r="H67" i="3"/>
  <c r="G67" i="3"/>
  <c r="F67" i="3"/>
  <c r="E67" i="3"/>
  <c r="I66" i="3"/>
  <c r="H66" i="3"/>
  <c r="G66" i="3"/>
  <c r="F66" i="3"/>
  <c r="E66" i="3"/>
  <c r="I65" i="3"/>
  <c r="H65" i="3"/>
  <c r="G65" i="3"/>
  <c r="F65" i="3"/>
  <c r="E65" i="3"/>
  <c r="I64" i="3"/>
  <c r="H64" i="3"/>
  <c r="G64" i="3"/>
  <c r="F64" i="3"/>
  <c r="E64" i="3"/>
  <c r="I63" i="3"/>
  <c r="H63" i="3"/>
  <c r="G63" i="3"/>
  <c r="F63" i="3"/>
  <c r="E63" i="3"/>
  <c r="I62" i="3"/>
  <c r="H62" i="3"/>
  <c r="G62" i="3"/>
  <c r="F62" i="3"/>
  <c r="E62" i="3"/>
  <c r="I61" i="3"/>
  <c r="H61" i="3"/>
  <c r="G61" i="3"/>
  <c r="F61" i="3"/>
  <c r="E61" i="3"/>
  <c r="I60" i="3"/>
  <c r="H60" i="3"/>
  <c r="G60" i="3"/>
  <c r="F60" i="3"/>
  <c r="E60" i="3"/>
  <c r="I59" i="3"/>
  <c r="H59" i="3"/>
  <c r="G59" i="3"/>
  <c r="F59" i="3"/>
  <c r="E59" i="3"/>
  <c r="I58" i="3"/>
  <c r="H58" i="3"/>
  <c r="G58" i="3"/>
  <c r="F58" i="3"/>
  <c r="E58" i="3"/>
  <c r="I57" i="3"/>
  <c r="H57" i="3"/>
  <c r="G57" i="3"/>
  <c r="F57" i="3"/>
  <c r="E57" i="3"/>
  <c r="E56" i="3"/>
  <c r="E55" i="3"/>
  <c r="E54" i="3"/>
  <c r="E53" i="3"/>
  <c r="I51" i="3"/>
  <c r="H51" i="3"/>
  <c r="G51" i="3"/>
  <c r="F51" i="3"/>
  <c r="E51" i="3"/>
  <c r="I50" i="3"/>
  <c r="H50" i="3"/>
  <c r="G50" i="3"/>
  <c r="F50" i="3"/>
  <c r="E50" i="3"/>
  <c r="I49" i="3"/>
  <c r="H49" i="3"/>
  <c r="G49" i="3"/>
  <c r="F49" i="3"/>
  <c r="E49" i="3"/>
  <c r="I48" i="3"/>
  <c r="H48" i="3"/>
  <c r="G48" i="3"/>
  <c r="F48" i="3"/>
  <c r="E48" i="3"/>
  <c r="I47" i="3"/>
  <c r="H47" i="3"/>
  <c r="G47" i="3"/>
  <c r="F47" i="3"/>
  <c r="E47" i="3"/>
  <c r="I46" i="3"/>
  <c r="H46" i="3"/>
  <c r="G46" i="3"/>
  <c r="F46" i="3"/>
  <c r="E46" i="3"/>
  <c r="I45" i="3"/>
  <c r="H45" i="3"/>
  <c r="G45" i="3"/>
  <c r="F45" i="3"/>
  <c r="E45" i="3"/>
  <c r="I44" i="3"/>
  <c r="H44" i="3"/>
  <c r="G44" i="3"/>
  <c r="F44" i="3"/>
  <c r="E44" i="3"/>
  <c r="I43" i="3"/>
  <c r="H43" i="3"/>
  <c r="G43" i="3"/>
  <c r="F43" i="3"/>
  <c r="E43" i="3"/>
  <c r="I42" i="3"/>
  <c r="H42" i="3"/>
  <c r="G42" i="3"/>
  <c r="F42" i="3"/>
  <c r="E42" i="3"/>
  <c r="I41" i="3"/>
  <c r="H41" i="3"/>
  <c r="G41" i="3"/>
  <c r="F41" i="3"/>
  <c r="E41" i="3"/>
  <c r="I40" i="3"/>
  <c r="H40" i="3"/>
  <c r="G40" i="3"/>
  <c r="F40" i="3"/>
  <c r="E40" i="3"/>
  <c r="I39" i="3"/>
  <c r="H39" i="3"/>
  <c r="G39" i="3"/>
  <c r="F39" i="3"/>
  <c r="E39" i="3"/>
  <c r="I38" i="3"/>
  <c r="H38" i="3"/>
  <c r="G38" i="3"/>
  <c r="F38" i="3"/>
  <c r="E38" i="3"/>
  <c r="I37" i="3"/>
  <c r="H37" i="3"/>
  <c r="G37" i="3"/>
  <c r="F37" i="3"/>
  <c r="E37" i="3"/>
  <c r="E36" i="3"/>
  <c r="E35" i="3"/>
  <c r="E34" i="3"/>
  <c r="E33" i="3"/>
  <c r="E17" i="3"/>
  <c r="F19" i="3"/>
  <c r="F20" i="3"/>
  <c r="F21" i="3"/>
  <c r="F22" i="3"/>
  <c r="F23" i="3"/>
  <c r="F24" i="3"/>
  <c r="F25" i="3"/>
  <c r="F26" i="3"/>
  <c r="F27" i="3"/>
  <c r="F28" i="3"/>
  <c r="F29" i="3"/>
  <c r="F30" i="3"/>
  <c r="F31" i="3"/>
  <c r="G18" i="3"/>
  <c r="G19" i="3"/>
  <c r="G20" i="3"/>
  <c r="G21" i="3"/>
  <c r="G22" i="3"/>
  <c r="G23" i="3"/>
  <c r="G24" i="3"/>
  <c r="G25" i="3"/>
  <c r="G26" i="3"/>
  <c r="G27" i="3"/>
  <c r="G28" i="3"/>
  <c r="G29" i="3"/>
  <c r="G30" i="3"/>
  <c r="G31" i="3"/>
  <c r="G17" i="3"/>
  <c r="H17" i="3"/>
  <c r="I17" i="3"/>
  <c r="C13" i="3"/>
  <c r="P144" i="26"/>
  <c r="N144" i="26"/>
  <c r="P143" i="26"/>
  <c r="N143" i="26"/>
  <c r="P142" i="26"/>
  <c r="N142" i="26"/>
  <c r="P141" i="26"/>
  <c r="N141" i="26"/>
  <c r="P140" i="26"/>
  <c r="N140" i="26"/>
  <c r="P139" i="26"/>
  <c r="N139" i="26"/>
  <c r="P138" i="26"/>
  <c r="N138" i="26"/>
  <c r="P137" i="26"/>
  <c r="N137" i="26"/>
  <c r="P136" i="26"/>
  <c r="N136" i="26"/>
  <c r="P135" i="26"/>
  <c r="N135" i="26"/>
  <c r="P134" i="26"/>
  <c r="N134" i="26"/>
  <c r="P133" i="26"/>
  <c r="N133" i="26"/>
  <c r="P132" i="26"/>
  <c r="N132" i="26"/>
  <c r="P131" i="26"/>
  <c r="N131" i="26"/>
  <c r="P130" i="26"/>
  <c r="N130" i="26"/>
  <c r="P129" i="26"/>
  <c r="N129" i="26"/>
  <c r="P128" i="26"/>
  <c r="N128" i="26"/>
  <c r="P127" i="26"/>
  <c r="N127" i="26"/>
  <c r="P126" i="26"/>
  <c r="N126" i="26"/>
  <c r="P117" i="26"/>
  <c r="N117" i="26"/>
  <c r="P116" i="26"/>
  <c r="N116" i="26"/>
  <c r="P115" i="26"/>
  <c r="N115" i="26"/>
  <c r="P114" i="26"/>
  <c r="N114" i="26"/>
  <c r="P113" i="26"/>
  <c r="N113" i="26"/>
  <c r="P112" i="26"/>
  <c r="N112" i="26"/>
  <c r="P111" i="26"/>
  <c r="N111" i="26"/>
  <c r="P110" i="26"/>
  <c r="N110" i="26"/>
  <c r="P109" i="26"/>
  <c r="N109" i="26"/>
  <c r="P108" i="26"/>
  <c r="N108" i="26"/>
  <c r="P107" i="26"/>
  <c r="N107" i="26"/>
  <c r="P106" i="26"/>
  <c r="N106" i="26"/>
  <c r="P105" i="26"/>
  <c r="N105" i="26"/>
  <c r="P104" i="26"/>
  <c r="N104" i="26"/>
  <c r="P103" i="26"/>
  <c r="N103" i="26"/>
  <c r="P102" i="26"/>
  <c r="N102" i="26"/>
  <c r="P101" i="26"/>
  <c r="N101" i="26"/>
  <c r="P100" i="26"/>
  <c r="N100" i="26"/>
  <c r="P99" i="26"/>
  <c r="N99" i="26"/>
  <c r="P90" i="26"/>
  <c r="N90" i="26"/>
  <c r="P89" i="26"/>
  <c r="N89" i="26"/>
  <c r="P88" i="26"/>
  <c r="N88" i="26"/>
  <c r="P87" i="26"/>
  <c r="N87" i="26"/>
  <c r="P86" i="26"/>
  <c r="N86" i="26"/>
  <c r="P85" i="26"/>
  <c r="N85" i="26"/>
  <c r="P84" i="26"/>
  <c r="N84" i="26"/>
  <c r="P83" i="26"/>
  <c r="N83" i="26"/>
  <c r="P82" i="26"/>
  <c r="N82" i="26"/>
  <c r="P81" i="26"/>
  <c r="N81" i="26"/>
  <c r="P80" i="26"/>
  <c r="N80" i="26"/>
  <c r="P79" i="26"/>
  <c r="N79" i="26"/>
  <c r="P78" i="26"/>
  <c r="N78" i="26"/>
  <c r="P77" i="26"/>
  <c r="N77" i="26"/>
  <c r="P76" i="26"/>
  <c r="N76" i="26"/>
  <c r="P75" i="26"/>
  <c r="N75" i="26"/>
  <c r="P74" i="26"/>
  <c r="N74" i="26"/>
  <c r="P73" i="26"/>
  <c r="N73" i="26"/>
  <c r="P72" i="26"/>
  <c r="N72" i="26"/>
  <c r="P63" i="26"/>
  <c r="N63" i="26"/>
  <c r="P62" i="26"/>
  <c r="N62" i="26"/>
  <c r="P61" i="26"/>
  <c r="N61" i="26"/>
  <c r="P60" i="26"/>
  <c r="N60" i="26"/>
  <c r="P59" i="26"/>
  <c r="N59" i="26"/>
  <c r="P58" i="26"/>
  <c r="N58" i="26"/>
  <c r="P57" i="26"/>
  <c r="N57" i="26"/>
  <c r="P56" i="26"/>
  <c r="N56" i="26"/>
  <c r="P55" i="26"/>
  <c r="N55" i="26"/>
  <c r="P54" i="26"/>
  <c r="N54" i="26"/>
  <c r="P53" i="26"/>
  <c r="N53" i="26"/>
  <c r="P52" i="26"/>
  <c r="N52" i="26"/>
  <c r="P51" i="26"/>
  <c r="N51" i="26"/>
  <c r="P50" i="26"/>
  <c r="N50" i="26"/>
  <c r="P49" i="26"/>
  <c r="N49" i="26"/>
  <c r="P48" i="26"/>
  <c r="N48" i="26"/>
  <c r="P47" i="26"/>
  <c r="N47" i="26"/>
  <c r="P46" i="26"/>
  <c r="N46" i="26"/>
  <c r="P45" i="26"/>
  <c r="N45" i="26"/>
  <c r="P36" i="26"/>
  <c r="N36" i="26"/>
  <c r="P35" i="26"/>
  <c r="N35" i="26"/>
  <c r="P34" i="26"/>
  <c r="N34" i="26"/>
  <c r="P33" i="26"/>
  <c r="N33" i="26"/>
  <c r="P32" i="26"/>
  <c r="N32" i="26"/>
  <c r="P31" i="26"/>
  <c r="N31" i="26"/>
  <c r="P30" i="26"/>
  <c r="N30" i="26"/>
  <c r="P29" i="26"/>
  <c r="N29" i="26"/>
  <c r="P28" i="26"/>
  <c r="N28" i="26"/>
  <c r="P27" i="26"/>
  <c r="N27" i="26"/>
  <c r="P26" i="26"/>
  <c r="N26" i="26"/>
  <c r="P25" i="26"/>
  <c r="N25" i="26"/>
  <c r="P24" i="26"/>
  <c r="N24" i="26"/>
  <c r="P23" i="26"/>
  <c r="N23" i="26"/>
  <c r="P22" i="26"/>
  <c r="N22" i="26"/>
  <c r="P21" i="26"/>
  <c r="N21" i="26"/>
  <c r="P20" i="26"/>
  <c r="N20" i="26"/>
  <c r="P19" i="26"/>
  <c r="N19" i="26"/>
  <c r="P18" i="26"/>
  <c r="N18" i="26"/>
  <c r="P125" i="26"/>
  <c r="N125" i="26"/>
  <c r="P98" i="26"/>
  <c r="N98" i="26"/>
  <c r="P71" i="26"/>
  <c r="N71" i="26"/>
  <c r="P44" i="26"/>
  <c r="N44" i="26"/>
  <c r="P17" i="26"/>
  <c r="N17" i="26"/>
  <c r="P125" i="23"/>
  <c r="N125" i="23"/>
  <c r="P98" i="23"/>
  <c r="N98" i="23"/>
  <c r="P71" i="23"/>
  <c r="N71" i="23"/>
  <c r="P44" i="23"/>
  <c r="N44" i="23"/>
  <c r="R145" i="23"/>
  <c r="Q145" i="23"/>
  <c r="P144" i="23"/>
  <c r="N144" i="23"/>
  <c r="P143" i="23"/>
  <c r="N143" i="23"/>
  <c r="P142" i="23"/>
  <c r="N142" i="23"/>
  <c r="P141" i="23"/>
  <c r="N141" i="23"/>
  <c r="P140" i="23"/>
  <c r="N140" i="23"/>
  <c r="P139" i="23"/>
  <c r="N139" i="23"/>
  <c r="P138" i="23"/>
  <c r="N138" i="23"/>
  <c r="P137" i="23"/>
  <c r="N137" i="23"/>
  <c r="P136" i="23"/>
  <c r="N136" i="23"/>
  <c r="P135" i="23"/>
  <c r="N135" i="23"/>
  <c r="P134" i="23"/>
  <c r="N134" i="23"/>
  <c r="P133" i="23"/>
  <c r="N133" i="23"/>
  <c r="P132" i="23"/>
  <c r="N132" i="23"/>
  <c r="P131" i="23"/>
  <c r="N131" i="23"/>
  <c r="P130" i="23"/>
  <c r="N130" i="23"/>
  <c r="P129" i="23"/>
  <c r="N129" i="23"/>
  <c r="P128" i="23"/>
  <c r="N128" i="23"/>
  <c r="P127" i="23"/>
  <c r="N127" i="23"/>
  <c r="P126" i="23"/>
  <c r="N126" i="23"/>
  <c r="E120" i="23"/>
  <c r="R145" i="26"/>
  <c r="Q145" i="26"/>
  <c r="S144" i="26"/>
  <c r="D144" i="26"/>
  <c r="S143" i="26"/>
  <c r="D143" i="26"/>
  <c r="S142" i="26"/>
  <c r="D142" i="26"/>
  <c r="S141" i="26"/>
  <c r="D141" i="26"/>
  <c r="S140" i="26"/>
  <c r="D140" i="26"/>
  <c r="S139" i="26"/>
  <c r="D139" i="26"/>
  <c r="S138" i="26"/>
  <c r="D138" i="26"/>
  <c r="S137" i="26"/>
  <c r="D137" i="26"/>
  <c r="S136" i="26"/>
  <c r="D136" i="26"/>
  <c r="S135" i="26"/>
  <c r="D135" i="26"/>
  <c r="S134" i="26"/>
  <c r="D134" i="26"/>
  <c r="S133" i="26"/>
  <c r="D133" i="26"/>
  <c r="S132" i="26"/>
  <c r="D132" i="26"/>
  <c r="S131" i="26"/>
  <c r="D131" i="26"/>
  <c r="S130" i="26"/>
  <c r="D130" i="26"/>
  <c r="S129" i="26"/>
  <c r="D129" i="26"/>
  <c r="S128" i="26"/>
  <c r="D128" i="26"/>
  <c r="S127" i="26"/>
  <c r="D127" i="26"/>
  <c r="S126" i="26"/>
  <c r="D126" i="26"/>
  <c r="S125" i="26"/>
  <c r="D125" i="26"/>
  <c r="D124" i="26"/>
  <c r="D123" i="26"/>
  <c r="D122" i="26"/>
  <c r="D121" i="26"/>
  <c r="E120" i="26"/>
  <c r="D120" i="26"/>
  <c r="P117" i="23"/>
  <c r="N117" i="23"/>
  <c r="P116" i="23"/>
  <c r="N116" i="23"/>
  <c r="P115" i="23"/>
  <c r="N115" i="23"/>
  <c r="P114" i="23"/>
  <c r="N114" i="23"/>
  <c r="P113" i="23"/>
  <c r="N113" i="23"/>
  <c r="P112" i="23"/>
  <c r="N112" i="23"/>
  <c r="P111" i="23"/>
  <c r="N111" i="23"/>
  <c r="P110" i="23"/>
  <c r="N110" i="23"/>
  <c r="P109" i="23"/>
  <c r="N109" i="23"/>
  <c r="P108" i="23"/>
  <c r="N108" i="23"/>
  <c r="P107" i="23"/>
  <c r="N107" i="23"/>
  <c r="P106" i="23"/>
  <c r="N106" i="23"/>
  <c r="P105" i="23"/>
  <c r="N105" i="23"/>
  <c r="P104" i="23"/>
  <c r="N104" i="23"/>
  <c r="P103" i="23"/>
  <c r="N103" i="23"/>
  <c r="P102" i="23"/>
  <c r="N102" i="23"/>
  <c r="P101" i="23"/>
  <c r="N101" i="23"/>
  <c r="P100" i="23"/>
  <c r="N100" i="23"/>
  <c r="P99" i="23"/>
  <c r="N99" i="23"/>
  <c r="P90" i="23"/>
  <c r="N90" i="23"/>
  <c r="P89" i="23"/>
  <c r="N89" i="23"/>
  <c r="P88" i="23"/>
  <c r="N88" i="23"/>
  <c r="P87" i="23"/>
  <c r="N87" i="23"/>
  <c r="P86" i="23"/>
  <c r="N86" i="23"/>
  <c r="P85" i="23"/>
  <c r="N85" i="23"/>
  <c r="P84" i="23"/>
  <c r="N84" i="23"/>
  <c r="P83" i="23"/>
  <c r="N83" i="23"/>
  <c r="P82" i="23"/>
  <c r="N82" i="23"/>
  <c r="P81" i="23"/>
  <c r="N81" i="23"/>
  <c r="P80" i="23"/>
  <c r="N80" i="23"/>
  <c r="P79" i="23"/>
  <c r="N79" i="23"/>
  <c r="P78" i="23"/>
  <c r="N78" i="23"/>
  <c r="P77" i="23"/>
  <c r="N77" i="23"/>
  <c r="P76" i="23"/>
  <c r="N76" i="23"/>
  <c r="P75" i="23"/>
  <c r="N75" i="23"/>
  <c r="P74" i="23"/>
  <c r="N74" i="23"/>
  <c r="P73" i="23"/>
  <c r="N73" i="23"/>
  <c r="P72" i="23"/>
  <c r="N72" i="23"/>
  <c r="P63" i="23"/>
  <c r="N63" i="23"/>
  <c r="P62" i="23"/>
  <c r="N62" i="23"/>
  <c r="P61" i="23"/>
  <c r="N61" i="23"/>
  <c r="P60" i="23"/>
  <c r="N60" i="23"/>
  <c r="P59" i="23"/>
  <c r="N59" i="23"/>
  <c r="P58" i="23"/>
  <c r="N58" i="23"/>
  <c r="P57" i="23"/>
  <c r="N57" i="23"/>
  <c r="P56" i="23"/>
  <c r="N56" i="23"/>
  <c r="P55" i="23"/>
  <c r="N55" i="23"/>
  <c r="P54" i="23"/>
  <c r="N54" i="23"/>
  <c r="P53" i="23"/>
  <c r="N53" i="23"/>
  <c r="P52" i="23"/>
  <c r="N52" i="23"/>
  <c r="P51" i="23"/>
  <c r="N51" i="23"/>
  <c r="P50" i="23"/>
  <c r="N50" i="23"/>
  <c r="P49" i="23"/>
  <c r="N49" i="23"/>
  <c r="P48" i="23"/>
  <c r="N48" i="23"/>
  <c r="P47" i="23"/>
  <c r="N47" i="23"/>
  <c r="P46" i="23"/>
  <c r="N46" i="23"/>
  <c r="P45" i="23"/>
  <c r="N45" i="23"/>
  <c r="R118" i="26"/>
  <c r="Q118" i="26"/>
  <c r="E118" i="26"/>
  <c r="D118" i="26"/>
  <c r="S117" i="26"/>
  <c r="D117" i="26"/>
  <c r="S116" i="26"/>
  <c r="D116" i="26"/>
  <c r="S115" i="26"/>
  <c r="D115" i="26"/>
  <c r="S114" i="26"/>
  <c r="D114" i="26"/>
  <c r="S113" i="26"/>
  <c r="D113" i="26"/>
  <c r="S112" i="26"/>
  <c r="D112" i="26"/>
  <c r="S111" i="26"/>
  <c r="D111" i="26"/>
  <c r="S110" i="26"/>
  <c r="D110" i="26"/>
  <c r="S109" i="26"/>
  <c r="D109" i="26"/>
  <c r="S108" i="26"/>
  <c r="D108" i="26"/>
  <c r="S107" i="26"/>
  <c r="D107" i="26"/>
  <c r="S106" i="26"/>
  <c r="D106" i="26"/>
  <c r="S105" i="26"/>
  <c r="D105" i="26"/>
  <c r="S104" i="26"/>
  <c r="D104" i="26"/>
  <c r="S103" i="26"/>
  <c r="D103" i="26"/>
  <c r="S102" i="26"/>
  <c r="D102" i="26"/>
  <c r="S101" i="26"/>
  <c r="D101" i="26"/>
  <c r="S100" i="26"/>
  <c r="D100" i="26"/>
  <c r="S99" i="26"/>
  <c r="D99" i="26"/>
  <c r="S98" i="26"/>
  <c r="D98" i="26"/>
  <c r="D97" i="26"/>
  <c r="D96" i="26"/>
  <c r="D95" i="26"/>
  <c r="D94" i="26"/>
  <c r="E93" i="26"/>
  <c r="D93" i="26"/>
  <c r="E92" i="26"/>
  <c r="D92" i="26"/>
  <c r="R91" i="26"/>
  <c r="Q91" i="26"/>
  <c r="E91" i="26"/>
  <c r="D91" i="26"/>
  <c r="S90" i="26"/>
  <c r="D90" i="26"/>
  <c r="S89" i="26"/>
  <c r="D89" i="26"/>
  <c r="S88" i="26"/>
  <c r="D88" i="26"/>
  <c r="S87" i="26"/>
  <c r="D87" i="26"/>
  <c r="S86" i="26"/>
  <c r="D86" i="26"/>
  <c r="S85" i="26"/>
  <c r="D85" i="26"/>
  <c r="S84" i="26"/>
  <c r="D84" i="26"/>
  <c r="S83" i="26"/>
  <c r="D83" i="26"/>
  <c r="S82" i="26"/>
  <c r="D82" i="26"/>
  <c r="S81" i="26"/>
  <c r="D81" i="26"/>
  <c r="S80" i="26"/>
  <c r="D80" i="26"/>
  <c r="S79" i="26"/>
  <c r="D79" i="26"/>
  <c r="S78" i="26"/>
  <c r="D78" i="26"/>
  <c r="S77" i="26"/>
  <c r="D77" i="26"/>
  <c r="S76" i="26"/>
  <c r="D76" i="26"/>
  <c r="S75" i="26"/>
  <c r="D75" i="26"/>
  <c r="S74" i="26"/>
  <c r="D74" i="26"/>
  <c r="S73" i="26"/>
  <c r="D73" i="26"/>
  <c r="S72" i="26"/>
  <c r="D72" i="26"/>
  <c r="S71" i="26"/>
  <c r="D71" i="26"/>
  <c r="D70" i="26"/>
  <c r="D69" i="26"/>
  <c r="D68" i="26"/>
  <c r="D67" i="26"/>
  <c r="E66" i="26"/>
  <c r="D66" i="26"/>
  <c r="E65" i="26"/>
  <c r="D65" i="26"/>
  <c r="R64" i="26"/>
  <c r="Q64" i="26"/>
  <c r="E64" i="26"/>
  <c r="D64" i="26"/>
  <c r="S63" i="26"/>
  <c r="D63" i="26"/>
  <c r="S62" i="26"/>
  <c r="D62" i="26"/>
  <c r="S61" i="26"/>
  <c r="D61" i="26"/>
  <c r="S60" i="26"/>
  <c r="D60" i="26"/>
  <c r="S59" i="26"/>
  <c r="D59" i="26"/>
  <c r="S58" i="26"/>
  <c r="D58" i="26"/>
  <c r="S57" i="26"/>
  <c r="D57" i="26"/>
  <c r="S56" i="26"/>
  <c r="D56" i="26"/>
  <c r="S55" i="26"/>
  <c r="D55" i="26"/>
  <c r="S54" i="26"/>
  <c r="D54" i="26"/>
  <c r="S53" i="26"/>
  <c r="D53" i="26"/>
  <c r="S52" i="26"/>
  <c r="D52" i="26"/>
  <c r="S51" i="26"/>
  <c r="D51" i="26"/>
  <c r="S50" i="26"/>
  <c r="D50" i="26"/>
  <c r="S49" i="26"/>
  <c r="D49" i="26"/>
  <c r="S48" i="26"/>
  <c r="D48" i="26"/>
  <c r="S47" i="26"/>
  <c r="D47" i="26"/>
  <c r="S46" i="26"/>
  <c r="D46" i="26"/>
  <c r="S45" i="26"/>
  <c r="D45" i="26"/>
  <c r="S44" i="26"/>
  <c r="D44" i="26"/>
  <c r="D43" i="26"/>
  <c r="D42" i="26"/>
  <c r="D41" i="26"/>
  <c r="D40" i="26"/>
  <c r="E39" i="26"/>
  <c r="D39" i="26"/>
  <c r="E38" i="26"/>
  <c r="D38" i="26"/>
  <c r="R37" i="26"/>
  <c r="Q37" i="26"/>
  <c r="E37" i="26"/>
  <c r="D37" i="26"/>
  <c r="S36" i="26"/>
  <c r="I36" i="26"/>
  <c r="H36" i="26"/>
  <c r="E36" i="26"/>
  <c r="D36" i="26"/>
  <c r="S35" i="26"/>
  <c r="I35" i="26"/>
  <c r="H35" i="26"/>
  <c r="E35" i="26"/>
  <c r="D35" i="26"/>
  <c r="S34" i="26"/>
  <c r="I34" i="26"/>
  <c r="H34" i="26"/>
  <c r="E34" i="26"/>
  <c r="D34" i="26"/>
  <c r="S33" i="26"/>
  <c r="I33" i="26"/>
  <c r="H33" i="26"/>
  <c r="E33" i="26"/>
  <c r="D33" i="26"/>
  <c r="S32" i="26"/>
  <c r="I32" i="26"/>
  <c r="H32" i="26"/>
  <c r="E32" i="26"/>
  <c r="D32" i="26"/>
  <c r="S31" i="26"/>
  <c r="I31" i="26"/>
  <c r="H31" i="26"/>
  <c r="E31" i="26"/>
  <c r="D31" i="26"/>
  <c r="S30" i="26"/>
  <c r="I30" i="26"/>
  <c r="H30" i="26"/>
  <c r="E30" i="26"/>
  <c r="D30" i="26"/>
  <c r="S29" i="26"/>
  <c r="I29" i="26"/>
  <c r="H29" i="26"/>
  <c r="E29" i="26"/>
  <c r="D29" i="26"/>
  <c r="S28" i="26"/>
  <c r="I28" i="26"/>
  <c r="H28" i="26"/>
  <c r="E28" i="26"/>
  <c r="D28" i="26"/>
  <c r="S27" i="26"/>
  <c r="I27" i="26"/>
  <c r="H27" i="26"/>
  <c r="E27" i="26"/>
  <c r="D27" i="26"/>
  <c r="S26" i="26"/>
  <c r="I26" i="26"/>
  <c r="H26" i="26"/>
  <c r="E26" i="26"/>
  <c r="D26" i="26"/>
  <c r="S25" i="26"/>
  <c r="I25" i="26"/>
  <c r="H25" i="26"/>
  <c r="E25" i="26"/>
  <c r="D25" i="26"/>
  <c r="S24" i="26"/>
  <c r="I24" i="26"/>
  <c r="H24" i="26"/>
  <c r="E24" i="26"/>
  <c r="D24" i="26"/>
  <c r="S23" i="26"/>
  <c r="I23" i="26"/>
  <c r="H23" i="26"/>
  <c r="E23" i="26"/>
  <c r="D23" i="26"/>
  <c r="S22" i="26"/>
  <c r="I22" i="26"/>
  <c r="H22" i="26"/>
  <c r="E22" i="26"/>
  <c r="D22" i="26"/>
  <c r="S21" i="26"/>
  <c r="I21" i="26"/>
  <c r="H21" i="26"/>
  <c r="E21" i="26"/>
  <c r="D21" i="26"/>
  <c r="S20" i="26"/>
  <c r="I20" i="26"/>
  <c r="H20" i="26"/>
  <c r="E20" i="26"/>
  <c r="D20" i="26"/>
  <c r="S19" i="26"/>
  <c r="I19" i="26"/>
  <c r="H19" i="26"/>
  <c r="E19" i="26"/>
  <c r="D19" i="26"/>
  <c r="S18" i="26"/>
  <c r="I18" i="26"/>
  <c r="H18" i="26"/>
  <c r="E18" i="26"/>
  <c r="D18" i="26"/>
  <c r="S17" i="26"/>
  <c r="I17" i="26"/>
  <c r="H17" i="26"/>
  <c r="E17" i="26"/>
  <c r="D17" i="26"/>
  <c r="E16" i="26"/>
  <c r="D16" i="26"/>
  <c r="E15" i="26"/>
  <c r="D15" i="26"/>
  <c r="E14" i="26"/>
  <c r="D14" i="26"/>
  <c r="E13" i="26"/>
  <c r="D13" i="26"/>
  <c r="R118" i="23"/>
  <c r="Q118" i="23"/>
  <c r="E118" i="23"/>
  <c r="S118" i="23"/>
  <c r="H94" i="23" s="1"/>
  <c r="I94" i="23" s="1"/>
  <c r="E93" i="23"/>
  <c r="R91" i="23"/>
  <c r="Q91" i="23"/>
  <c r="E91" i="23"/>
  <c r="E66" i="23"/>
  <c r="R64" i="23"/>
  <c r="Q64" i="23"/>
  <c r="E64" i="23"/>
  <c r="E39" i="23"/>
  <c r="R37" i="23"/>
  <c r="Q37" i="23"/>
  <c r="E37" i="23"/>
  <c r="P36" i="23"/>
  <c r="N36" i="23"/>
  <c r="I36" i="23"/>
  <c r="H36" i="23"/>
  <c r="E36" i="23"/>
  <c r="P35" i="23"/>
  <c r="N35" i="23"/>
  <c r="I35" i="23"/>
  <c r="H35" i="23"/>
  <c r="E35" i="23"/>
  <c r="P34" i="23"/>
  <c r="N34" i="23"/>
  <c r="I34" i="23"/>
  <c r="H34" i="23"/>
  <c r="E34" i="23"/>
  <c r="P33" i="23"/>
  <c r="N33" i="23"/>
  <c r="I33" i="23"/>
  <c r="H33" i="23"/>
  <c r="E33" i="23"/>
  <c r="P32" i="23"/>
  <c r="N32" i="23"/>
  <c r="I32" i="23"/>
  <c r="H32" i="23"/>
  <c r="E32" i="23"/>
  <c r="P31" i="23"/>
  <c r="N31" i="23"/>
  <c r="I31" i="23"/>
  <c r="H31" i="23"/>
  <c r="E31" i="23"/>
  <c r="P30" i="23"/>
  <c r="N30" i="23"/>
  <c r="I30" i="23"/>
  <c r="H30" i="23"/>
  <c r="E30" i="23"/>
  <c r="P29" i="23"/>
  <c r="N29" i="23"/>
  <c r="I29" i="23"/>
  <c r="H29" i="23"/>
  <c r="E29" i="23"/>
  <c r="P28" i="23"/>
  <c r="N28" i="23"/>
  <c r="I28" i="23"/>
  <c r="H28" i="23"/>
  <c r="E28" i="23"/>
  <c r="P27" i="23"/>
  <c r="N27" i="23"/>
  <c r="I27" i="23"/>
  <c r="H27" i="23"/>
  <c r="E27" i="23"/>
  <c r="P26" i="23"/>
  <c r="N26" i="23"/>
  <c r="I26" i="23"/>
  <c r="H26" i="23"/>
  <c r="E26" i="23"/>
  <c r="P25" i="23"/>
  <c r="N25" i="23"/>
  <c r="I25" i="23"/>
  <c r="H25" i="23"/>
  <c r="E25" i="23"/>
  <c r="P24" i="23"/>
  <c r="N24" i="23"/>
  <c r="I24" i="23"/>
  <c r="H24" i="23"/>
  <c r="E24" i="23"/>
  <c r="P23" i="23"/>
  <c r="N23" i="23"/>
  <c r="I23" i="23"/>
  <c r="H23" i="23"/>
  <c r="E23" i="23"/>
  <c r="P22" i="23"/>
  <c r="N22" i="23"/>
  <c r="I22" i="23"/>
  <c r="H22" i="23"/>
  <c r="E22" i="23"/>
  <c r="P21" i="23"/>
  <c r="N21" i="23"/>
  <c r="I21" i="23"/>
  <c r="H21" i="23"/>
  <c r="E21" i="23"/>
  <c r="P20" i="23"/>
  <c r="N20" i="23"/>
  <c r="I20" i="23"/>
  <c r="H20" i="23"/>
  <c r="E20" i="23"/>
  <c r="P19" i="23"/>
  <c r="N19" i="23"/>
  <c r="I19" i="23"/>
  <c r="H19" i="23"/>
  <c r="E19" i="23"/>
  <c r="P18" i="23"/>
  <c r="N18" i="23"/>
  <c r="I18" i="23"/>
  <c r="H18" i="23"/>
  <c r="E18" i="23"/>
  <c r="S37" i="23"/>
  <c r="H13" i="23" s="1"/>
  <c r="I13" i="23" s="1"/>
  <c r="P17" i="23"/>
  <c r="N17" i="23"/>
  <c r="I17" i="23"/>
  <c r="H17" i="23"/>
  <c r="E17" i="23"/>
  <c r="E16" i="23"/>
  <c r="E14" i="23"/>
  <c r="S132" i="3"/>
  <c r="H113" i="3" s="1"/>
  <c r="R132" i="3"/>
  <c r="Q132" i="3"/>
  <c r="P131" i="3"/>
  <c r="N131" i="3"/>
  <c r="P130" i="3"/>
  <c r="N130" i="3"/>
  <c r="P129" i="3"/>
  <c r="N129" i="3"/>
  <c r="P128" i="3"/>
  <c r="N128" i="3"/>
  <c r="P127" i="3"/>
  <c r="N127" i="3"/>
  <c r="P126" i="3"/>
  <c r="N126" i="3"/>
  <c r="P125" i="3"/>
  <c r="N125" i="3"/>
  <c r="P124" i="3"/>
  <c r="N124" i="3"/>
  <c r="P123" i="3"/>
  <c r="N123" i="3"/>
  <c r="P122" i="3"/>
  <c r="N122" i="3"/>
  <c r="P121" i="3"/>
  <c r="N121" i="3"/>
  <c r="P120" i="3"/>
  <c r="N120" i="3"/>
  <c r="P119" i="3"/>
  <c r="N119" i="3"/>
  <c r="P118" i="3"/>
  <c r="N118" i="3"/>
  <c r="P117" i="3"/>
  <c r="N117" i="3"/>
  <c r="P111" i="3"/>
  <c r="N111" i="3"/>
  <c r="P110" i="3"/>
  <c r="N110" i="3"/>
  <c r="P109" i="3"/>
  <c r="N109" i="3"/>
  <c r="P108" i="3"/>
  <c r="N108" i="3"/>
  <c r="P107" i="3"/>
  <c r="N107" i="3"/>
  <c r="P106" i="3"/>
  <c r="N106" i="3"/>
  <c r="P105" i="3"/>
  <c r="N105" i="3"/>
  <c r="P104" i="3"/>
  <c r="N104" i="3"/>
  <c r="P103" i="3"/>
  <c r="N103" i="3"/>
  <c r="P102" i="3"/>
  <c r="N102" i="3"/>
  <c r="P101" i="3"/>
  <c r="N101" i="3"/>
  <c r="P100" i="3"/>
  <c r="N100" i="3"/>
  <c r="P99" i="3"/>
  <c r="N99" i="3"/>
  <c r="P98" i="3"/>
  <c r="N98" i="3"/>
  <c r="P97" i="3"/>
  <c r="N97" i="3"/>
  <c r="P91" i="3"/>
  <c r="N91" i="3"/>
  <c r="P90" i="3"/>
  <c r="N90" i="3"/>
  <c r="P89" i="3"/>
  <c r="N89" i="3"/>
  <c r="P88" i="3"/>
  <c r="N88" i="3"/>
  <c r="P87" i="3"/>
  <c r="N87" i="3"/>
  <c r="P86" i="3"/>
  <c r="N86" i="3"/>
  <c r="P85" i="3"/>
  <c r="N85" i="3"/>
  <c r="P84" i="3"/>
  <c r="N84" i="3"/>
  <c r="P83" i="3"/>
  <c r="N83" i="3"/>
  <c r="P82" i="3"/>
  <c r="N82" i="3"/>
  <c r="P81" i="3"/>
  <c r="N81" i="3"/>
  <c r="P80" i="3"/>
  <c r="N80" i="3"/>
  <c r="P79" i="3"/>
  <c r="N79" i="3"/>
  <c r="P78" i="3"/>
  <c r="N78" i="3"/>
  <c r="P77" i="3"/>
  <c r="N77" i="3"/>
  <c r="P71" i="3"/>
  <c r="N71" i="3"/>
  <c r="P70" i="3"/>
  <c r="N70" i="3"/>
  <c r="P69" i="3"/>
  <c r="N69" i="3"/>
  <c r="P68" i="3"/>
  <c r="N68" i="3"/>
  <c r="P67" i="3"/>
  <c r="N67" i="3"/>
  <c r="P66" i="3"/>
  <c r="N66" i="3"/>
  <c r="P65" i="3"/>
  <c r="N65" i="3"/>
  <c r="P64" i="3"/>
  <c r="N64" i="3"/>
  <c r="P63" i="3"/>
  <c r="N63" i="3"/>
  <c r="P62" i="3"/>
  <c r="N62" i="3"/>
  <c r="P61" i="3"/>
  <c r="N61" i="3"/>
  <c r="P60" i="3"/>
  <c r="N60" i="3"/>
  <c r="P59" i="3"/>
  <c r="N59" i="3"/>
  <c r="P58" i="3"/>
  <c r="N58" i="3"/>
  <c r="P57" i="3"/>
  <c r="N57" i="3"/>
  <c r="P51" i="3"/>
  <c r="N51" i="3"/>
  <c r="P50" i="3"/>
  <c r="N50" i="3"/>
  <c r="P49" i="3"/>
  <c r="N49" i="3"/>
  <c r="P48" i="3"/>
  <c r="N48" i="3"/>
  <c r="P47" i="3"/>
  <c r="N47" i="3"/>
  <c r="P46" i="3"/>
  <c r="N46" i="3"/>
  <c r="P45" i="3"/>
  <c r="N45" i="3"/>
  <c r="P44" i="3"/>
  <c r="N44" i="3"/>
  <c r="P43" i="3"/>
  <c r="N43" i="3"/>
  <c r="P42" i="3"/>
  <c r="N42" i="3"/>
  <c r="P41" i="3"/>
  <c r="N41" i="3"/>
  <c r="P40" i="3"/>
  <c r="N40" i="3"/>
  <c r="P39" i="3"/>
  <c r="N39" i="3"/>
  <c r="P38" i="3"/>
  <c r="N38" i="3"/>
  <c r="P37" i="3"/>
  <c r="N37" i="3"/>
  <c r="Z174" i="22" l="1"/>
  <c r="Z235" i="22"/>
  <c r="Z215" i="22"/>
  <c r="Z208" i="22"/>
  <c r="Z85" i="22"/>
  <c r="Z3" i="22"/>
  <c r="Z181" i="22"/>
  <c r="Z131" i="22"/>
  <c r="F114" i="3"/>
  <c r="G114" i="3" s="1"/>
  <c r="H114" i="3" s="1"/>
  <c r="I114" i="3" s="1"/>
  <c r="I113" i="3"/>
  <c r="F96" i="23"/>
  <c r="G96" i="23" s="1"/>
  <c r="H96" i="23" s="1"/>
  <c r="I96" i="23" s="1"/>
  <c r="F97" i="23"/>
  <c r="G97" i="23" s="1"/>
  <c r="H97" i="23" s="1"/>
  <c r="I97" i="23" s="1"/>
  <c r="F16" i="23"/>
  <c r="Z240" i="22"/>
  <c r="Z214" i="22"/>
  <c r="Z210" i="22"/>
  <c r="Z205" i="22"/>
  <c r="Z201" i="22"/>
  <c r="Z197" i="22"/>
  <c r="Z185" i="22"/>
  <c r="Z176" i="22"/>
  <c r="Z75" i="22"/>
  <c r="Z88" i="22"/>
  <c r="Z231" i="22"/>
  <c r="Z193" i="22"/>
  <c r="Z47" i="22"/>
  <c r="Z223" i="22"/>
  <c r="Z11" i="22"/>
  <c r="S145" i="26"/>
  <c r="H121" i="26" s="1"/>
  <c r="I121" i="26" s="1"/>
  <c r="S118" i="26"/>
  <c r="H94" i="26" s="1"/>
  <c r="I94" i="26" s="1"/>
  <c r="S91" i="26"/>
  <c r="H67" i="26" s="1"/>
  <c r="S64" i="26"/>
  <c r="H40" i="26" s="1"/>
  <c r="S37" i="26"/>
  <c r="H13" i="26" s="1"/>
  <c r="Z99" i="22"/>
  <c r="Z66" i="22"/>
  <c r="Z58" i="22"/>
  <c r="Z54" i="22"/>
  <c r="Z50" i="22"/>
  <c r="Z34" i="22"/>
  <c r="Z270" i="22"/>
  <c r="Z258" i="22"/>
  <c r="Z233" i="22"/>
  <c r="Z225" i="22"/>
  <c r="Z237" i="22"/>
  <c r="Z121" i="22"/>
  <c r="Z105" i="22"/>
  <c r="Z72" i="22"/>
  <c r="Z44" i="22"/>
  <c r="Z242" i="22"/>
  <c r="Z6" i="22"/>
  <c r="Z273" i="22"/>
  <c r="Z161" i="22"/>
  <c r="Z157" i="22"/>
  <c r="Z146" i="22"/>
  <c r="Z10" i="22"/>
  <c r="Z137" i="22"/>
  <c r="Z163" i="22"/>
  <c r="Z125" i="22"/>
  <c r="Z117" i="22"/>
  <c r="Z109" i="22"/>
  <c r="Z102" i="22"/>
  <c r="Z272" i="22"/>
  <c r="Z265" i="22"/>
  <c r="Z261" i="22"/>
  <c r="Z257" i="22"/>
  <c r="Z249" i="22"/>
  <c r="Z245" i="22"/>
  <c r="Z229" i="22"/>
  <c r="Z153" i="22"/>
  <c r="Z149" i="22"/>
  <c r="Z141" i="22"/>
  <c r="Z134" i="22"/>
  <c r="Z120" i="22"/>
  <c r="Z108" i="22"/>
  <c r="Z91" i="22"/>
  <c r="Z82" i="22"/>
  <c r="Z78" i="22"/>
  <c r="Z57" i="22"/>
  <c r="Z39" i="22"/>
  <c r="Z9" i="22"/>
  <c r="Z268" i="22"/>
  <c r="Z260" i="22"/>
  <c r="Z252" i="22"/>
  <c r="Z244" i="22"/>
  <c r="Z212" i="22"/>
  <c r="Z203" i="22"/>
  <c r="Z195" i="22"/>
  <c r="Z187" i="22"/>
  <c r="Z178" i="22"/>
  <c r="Z169" i="22"/>
  <c r="Z166" i="22"/>
  <c r="Z152" i="22"/>
  <c r="Z140" i="22"/>
  <c r="Z123" i="22"/>
  <c r="Z115" i="22"/>
  <c r="Z111" i="22"/>
  <c r="Z97" i="22"/>
  <c r="Z93" i="22"/>
  <c r="Z81" i="22"/>
  <c r="Z63" i="22"/>
  <c r="Z60" i="22"/>
  <c r="Z42" i="22"/>
  <c r="Z38" i="22"/>
  <c r="Z31" i="22"/>
  <c r="Z23" i="22"/>
  <c r="Z15" i="22"/>
  <c r="Z274" i="22"/>
  <c r="Z255" i="22"/>
  <c r="Z220" i="22"/>
  <c r="Z216" i="22"/>
  <c r="Z211" i="22"/>
  <c r="Z206" i="22"/>
  <c r="Z202" i="22"/>
  <c r="Z198" i="22"/>
  <c r="Z194" i="22"/>
  <c r="Z190" i="22"/>
  <c r="Z182" i="22"/>
  <c r="Z172" i="22"/>
  <c r="Z155" i="22"/>
  <c r="Z147" i="22"/>
  <c r="Z143" i="22"/>
  <c r="Z129" i="22"/>
  <c r="Z114" i="22"/>
  <c r="Z89" i="22"/>
  <c r="Z84" i="22"/>
  <c r="Z76" i="22"/>
  <c r="Z69" i="22"/>
  <c r="Z55" i="22"/>
  <c r="Z41" i="22"/>
  <c r="Z26" i="22"/>
  <c r="Z18" i="22"/>
  <c r="Z7" i="22"/>
  <c r="Z28" i="22"/>
  <c r="Z25" i="22"/>
  <c r="Z22" i="22"/>
  <c r="Z19" i="22"/>
  <c r="Z17" i="22"/>
  <c r="Z14" i="22"/>
  <c r="Z267" i="22"/>
  <c r="Z264" i="22"/>
  <c r="Z254" i="22"/>
  <c r="Z251" i="22"/>
  <c r="Z248" i="22"/>
  <c r="Z228" i="22"/>
  <c r="Z222" i="22"/>
  <c r="Z219" i="22"/>
  <c r="Z209" i="22"/>
  <c r="Z200" i="22"/>
  <c r="Z192" i="22"/>
  <c r="Z189" i="22"/>
  <c r="Z186" i="22"/>
  <c r="Z184" i="22"/>
  <c r="Z180" i="22"/>
  <c r="Z177" i="22"/>
  <c r="Z175" i="22"/>
  <c r="Z171" i="22"/>
  <c r="Z165" i="22"/>
  <c r="Z160" i="22"/>
  <c r="Z154" i="22"/>
  <c r="Z151" i="22"/>
  <c r="Z148" i="22"/>
  <c r="Z145" i="22"/>
  <c r="Z142" i="22"/>
  <c r="Z139" i="22"/>
  <c r="Z133" i="22"/>
  <c r="Z128" i="22"/>
  <c r="Z122" i="22"/>
  <c r="Z119" i="22"/>
  <c r="Z116" i="22"/>
  <c r="Z113" i="22"/>
  <c r="Z110" i="22"/>
  <c r="Z107" i="22"/>
  <c r="Z101" i="22"/>
  <c r="Z96" i="22"/>
  <c r="Z90" i="22"/>
  <c r="Z87" i="22"/>
  <c r="Z83" i="22"/>
  <c r="Z80" i="22"/>
  <c r="Z77" i="22"/>
  <c r="Z74" i="22"/>
  <c r="Z68" i="22"/>
  <c r="Z59" i="22"/>
  <c r="Z56" i="22"/>
  <c r="Z53" i="22"/>
  <c r="Z43" i="22"/>
  <c r="Z40" i="22"/>
  <c r="Z37" i="22"/>
  <c r="Z30" i="22"/>
  <c r="Z27" i="22"/>
  <c r="Z24" i="22"/>
  <c r="Z16" i="22"/>
  <c r="Z8" i="22"/>
  <c r="Z269" i="22"/>
  <c r="Z266" i="22"/>
  <c r="Z263" i="22"/>
  <c r="Z253" i="22"/>
  <c r="Z250" i="22"/>
  <c r="Z247" i="22"/>
  <c r="Z241" i="22"/>
  <c r="Z239" i="22"/>
  <c r="Z236" i="22"/>
  <c r="Z232" i="22"/>
  <c r="Z230" i="22"/>
  <c r="Z227" i="22"/>
  <c r="Z224" i="22"/>
  <c r="Z221" i="22"/>
  <c r="Z218" i="22"/>
  <c r="Z207" i="22"/>
  <c r="Z199" i="22"/>
  <c r="Z191" i="22"/>
  <c r="Z183" i="22"/>
  <c r="Z173" i="22"/>
  <c r="Z168" i="22"/>
  <c r="Z162" i="22"/>
  <c r="Z159" i="22"/>
  <c r="Z156" i="22"/>
  <c r="Z150" i="22"/>
  <c r="Z136" i="22"/>
  <c r="Z130" i="22"/>
  <c r="Z127" i="22"/>
  <c r="Z124" i="22"/>
  <c r="Z118" i="22"/>
  <c r="Z104" i="22"/>
  <c r="Z98" i="22"/>
  <c r="Z95" i="22"/>
  <c r="Z92" i="22"/>
  <c r="Z86" i="22"/>
  <c r="Z71" i="22"/>
  <c r="Z65" i="22"/>
  <c r="Z62" i="22"/>
  <c r="Z52" i="22"/>
  <c r="Z49" i="22"/>
  <c r="Z46" i="22"/>
  <c r="Z36" i="22"/>
  <c r="Z33" i="22"/>
  <c r="Z21" i="22"/>
  <c r="Z13" i="22"/>
  <c r="Z5" i="22"/>
  <c r="Z271" i="22"/>
  <c r="Z262" i="22"/>
  <c r="Z259" i="22"/>
  <c r="Z256" i="22"/>
  <c r="Z246" i="22"/>
  <c r="Z243" i="22"/>
  <c r="Z238" i="22"/>
  <c r="Z234" i="22"/>
  <c r="Z226" i="22"/>
  <c r="Z217" i="22"/>
  <c r="Z213" i="22"/>
  <c r="Z204" i="22"/>
  <c r="Z196" i="22"/>
  <c r="Z188" i="22"/>
  <c r="Z179" i="22"/>
  <c r="Z170" i="22"/>
  <c r="Z167" i="22"/>
  <c r="Z164" i="22"/>
  <c r="Z158" i="22"/>
  <c r="Z144" i="22"/>
  <c r="Z138" i="22"/>
  <c r="Z135" i="22"/>
  <c r="Z132" i="22"/>
  <c r="Z126" i="22"/>
  <c r="Z112" i="22"/>
  <c r="Z106" i="22"/>
  <c r="Z103" i="22"/>
  <c r="Z100" i="22"/>
  <c r="Z94" i="22"/>
  <c r="Z79" i="22"/>
  <c r="Z73" i="22"/>
  <c r="Z70" i="22"/>
  <c r="Z67" i="22"/>
  <c r="Z64" i="22"/>
  <c r="Z61" i="22"/>
  <c r="Z51" i="22"/>
  <c r="Z48" i="22"/>
  <c r="Z45" i="22"/>
  <c r="Z35" i="22"/>
  <c r="Z32" i="22"/>
  <c r="Z29" i="22"/>
  <c r="Z20" i="22"/>
  <c r="Z12" i="22"/>
  <c r="Z4" i="22"/>
  <c r="S145" i="23"/>
  <c r="H121" i="23" s="1"/>
  <c r="I121" i="23" s="1"/>
  <c r="F95" i="23"/>
  <c r="G95" i="23" s="1"/>
  <c r="H95" i="23" s="1"/>
  <c r="I95" i="23" s="1"/>
  <c r="F94" i="23"/>
  <c r="S91" i="23"/>
  <c r="H67" i="23" s="1"/>
  <c r="I67" i="23" s="1"/>
  <c r="F14" i="23"/>
  <c r="F116" i="3"/>
  <c r="G116" i="3" s="1"/>
  <c r="H116" i="3" s="1"/>
  <c r="I116" i="3" s="1"/>
  <c r="F115" i="3"/>
  <c r="G115" i="3" s="1"/>
  <c r="H115" i="3" s="1"/>
  <c r="I115" i="3" s="1"/>
  <c r="F113" i="3"/>
  <c r="S64" i="23"/>
  <c r="H40" i="23" s="1"/>
  <c r="I40" i="23" s="1"/>
  <c r="F13" i="23"/>
  <c r="F15" i="23"/>
  <c r="P18" i="3"/>
  <c r="P19" i="3"/>
  <c r="P20" i="3"/>
  <c r="P21" i="3"/>
  <c r="P22" i="3"/>
  <c r="P23" i="3"/>
  <c r="P24" i="3"/>
  <c r="P25" i="3"/>
  <c r="P26" i="3"/>
  <c r="P27" i="3"/>
  <c r="P28" i="3"/>
  <c r="P29" i="3"/>
  <c r="P30" i="3"/>
  <c r="P31" i="3"/>
  <c r="N18" i="3"/>
  <c r="N19" i="3"/>
  <c r="N20" i="3"/>
  <c r="N21" i="3"/>
  <c r="N22" i="3"/>
  <c r="N23" i="3"/>
  <c r="N24" i="3"/>
  <c r="N25" i="3"/>
  <c r="N26" i="3"/>
  <c r="N27" i="3"/>
  <c r="N28" i="3"/>
  <c r="N29" i="3"/>
  <c r="N30" i="3"/>
  <c r="N31" i="3"/>
  <c r="P17" i="3"/>
  <c r="N17" i="3"/>
  <c r="AA274" i="22" l="1"/>
  <c r="AA174" i="22"/>
  <c r="AA3" i="22"/>
  <c r="AA235" i="22"/>
  <c r="AA215" i="22"/>
  <c r="AA208" i="22"/>
  <c r="AA85" i="22"/>
  <c r="AA181" i="22"/>
  <c r="F70" i="26"/>
  <c r="I67" i="26"/>
  <c r="F41" i="26"/>
  <c r="G41" i="26" s="1"/>
  <c r="H41" i="26" s="1"/>
  <c r="I41" i="26" s="1"/>
  <c r="I40" i="26"/>
  <c r="F16" i="26"/>
  <c r="I13" i="26"/>
  <c r="F43" i="26"/>
  <c r="F40" i="26"/>
  <c r="F97" i="26"/>
  <c r="F124" i="26"/>
  <c r="G124" i="26" s="1"/>
  <c r="H124" i="26" s="1"/>
  <c r="I124" i="26" s="1"/>
  <c r="F123" i="23"/>
  <c r="G123" i="23" s="1"/>
  <c r="H123" i="23" s="1"/>
  <c r="I123" i="23" s="1"/>
  <c r="F124" i="23"/>
  <c r="G124" i="23" s="1"/>
  <c r="H124" i="23" s="1"/>
  <c r="I124" i="23" s="1"/>
  <c r="F69" i="23"/>
  <c r="G69" i="23" s="1"/>
  <c r="H69" i="23" s="1"/>
  <c r="I69" i="23" s="1"/>
  <c r="F70" i="23"/>
  <c r="G70" i="23" s="1"/>
  <c r="H70" i="23" s="1"/>
  <c r="I70" i="23" s="1"/>
  <c r="F42" i="23"/>
  <c r="G42" i="23" s="1"/>
  <c r="H42" i="23" s="1"/>
  <c r="I42" i="23" s="1"/>
  <c r="F43" i="23"/>
  <c r="G43" i="23" s="1"/>
  <c r="H43" i="23" s="1"/>
  <c r="I43" i="23" s="1"/>
  <c r="F95" i="26"/>
  <c r="G95" i="26" s="1"/>
  <c r="H95" i="26" s="1"/>
  <c r="I95" i="26" s="1"/>
  <c r="F94" i="26"/>
  <c r="F67" i="26"/>
  <c r="F68" i="26"/>
  <c r="G68" i="26" s="1"/>
  <c r="H68" i="26" s="1"/>
  <c r="I68" i="26" s="1"/>
  <c r="F15" i="26"/>
  <c r="G15" i="26" s="1"/>
  <c r="H15" i="26" s="1"/>
  <c r="I15" i="26" s="1"/>
  <c r="F123" i="26"/>
  <c r="G123" i="26" s="1"/>
  <c r="H123" i="26" s="1"/>
  <c r="I123" i="26" s="1"/>
  <c r="F122" i="26"/>
  <c r="G122" i="26" s="1"/>
  <c r="H122" i="26" s="1"/>
  <c r="I122" i="26" s="1"/>
  <c r="F121" i="26"/>
  <c r="F96" i="26"/>
  <c r="G96" i="26" s="1"/>
  <c r="H96" i="26" s="1"/>
  <c r="I96" i="26" s="1"/>
  <c r="G97" i="26"/>
  <c r="H97" i="26" s="1"/>
  <c r="I97" i="26" s="1"/>
  <c r="F69" i="26"/>
  <c r="G69" i="26" s="1"/>
  <c r="H69" i="26" s="1"/>
  <c r="I69" i="26" s="1"/>
  <c r="G70" i="26"/>
  <c r="H70" i="26" s="1"/>
  <c r="I70" i="26" s="1"/>
  <c r="F42" i="26"/>
  <c r="G42" i="26" s="1"/>
  <c r="H42" i="26" s="1"/>
  <c r="I42" i="26" s="1"/>
  <c r="G43" i="26"/>
  <c r="H43" i="26" s="1"/>
  <c r="I43" i="26" s="1"/>
  <c r="F122" i="23"/>
  <c r="G122" i="23" s="1"/>
  <c r="H122" i="23" s="1"/>
  <c r="I122" i="23" s="1"/>
  <c r="F68" i="23"/>
  <c r="G68" i="23" s="1"/>
  <c r="H68" i="23" s="1"/>
  <c r="I68" i="23" s="1"/>
  <c r="F121" i="23"/>
  <c r="F67" i="23"/>
  <c r="F41" i="23"/>
  <c r="G41" i="23" s="1"/>
  <c r="H41" i="23" s="1"/>
  <c r="I41" i="23" s="1"/>
  <c r="F40" i="23"/>
  <c r="G16" i="26"/>
  <c r="H16" i="26" s="1"/>
  <c r="I16" i="26" s="1"/>
  <c r="F14" i="26"/>
  <c r="G14" i="26" s="1"/>
  <c r="H14" i="26" s="1"/>
  <c r="I14" i="26" s="1"/>
  <c r="F13" i="26"/>
  <c r="AA6" i="22"/>
  <c r="AA257" i="22"/>
  <c r="AA125" i="22"/>
  <c r="AA45" i="22"/>
  <c r="AA11" i="22"/>
  <c r="AA5" i="22"/>
  <c r="AA212" i="22"/>
  <c r="AA38" i="22"/>
  <c r="AA177" i="22"/>
  <c r="AA92" i="22"/>
  <c r="AA132" i="22"/>
  <c r="AA60" i="22"/>
  <c r="AA167" i="22"/>
  <c r="AA222" i="22"/>
  <c r="AA4" i="22"/>
  <c r="AA144" i="22"/>
  <c r="AA7" i="22"/>
  <c r="AA269" i="22"/>
  <c r="AA110" i="22"/>
  <c r="AA103" i="22"/>
  <c r="AA231" i="22"/>
  <c r="AA43" i="22"/>
  <c r="AA109" i="22"/>
  <c r="AA87" i="22"/>
  <c r="AA239" i="22"/>
  <c r="AA216" i="22"/>
  <c r="AA242" i="22"/>
  <c r="AA158" i="22"/>
  <c r="AA151" i="22"/>
  <c r="AA22" i="22"/>
  <c r="AA156" i="22"/>
  <c r="AA229" i="22"/>
  <c r="AA232" i="22"/>
  <c r="AA157" i="22"/>
  <c r="AA93" i="22"/>
  <c r="AA28" i="22"/>
  <c r="AA142" i="22"/>
  <c r="AA77" i="22"/>
  <c r="AA13" i="22"/>
  <c r="AA135" i="22"/>
  <c r="AA70" i="22"/>
  <c r="AA197" i="22"/>
  <c r="AA264" i="22"/>
  <c r="AA188" i="22"/>
  <c r="AA255" i="22"/>
  <c r="AA178" i="22"/>
  <c r="AA246" i="22"/>
  <c r="AA83" i="22"/>
  <c r="AA198" i="22"/>
  <c r="AA19" i="22"/>
  <c r="AA44" i="22"/>
  <c r="AA94" i="22"/>
  <c r="AA29" i="22"/>
  <c r="AA180" i="22"/>
  <c r="AA248" i="22"/>
  <c r="AA104" i="22"/>
  <c r="AA118" i="22"/>
  <c r="AA141" i="22"/>
  <c r="AA76" i="22"/>
  <c r="AA12" i="22"/>
  <c r="AA126" i="22"/>
  <c r="AA61" i="22"/>
  <c r="AA119" i="22"/>
  <c r="AA54" i="22"/>
  <c r="AA79" i="22"/>
  <c r="AA214" i="22"/>
  <c r="AA204" i="22"/>
  <c r="AA271" i="22"/>
  <c r="AA195" i="22"/>
  <c r="AA262" i="22"/>
  <c r="AA166" i="22"/>
  <c r="AA39" i="22"/>
  <c r="AA169" i="22"/>
  <c r="AA153" i="22"/>
  <c r="AA137" i="22"/>
  <c r="AA121" i="22"/>
  <c r="AA105" i="22"/>
  <c r="AA89" i="22"/>
  <c r="AA72" i="22"/>
  <c r="AA56" i="22"/>
  <c r="AA40" i="22"/>
  <c r="AA24" i="22"/>
  <c r="AA8" i="22"/>
  <c r="AA154" i="22"/>
  <c r="AA138" i="22"/>
  <c r="AA122" i="22"/>
  <c r="AA106" i="22"/>
  <c r="AA90" i="22"/>
  <c r="AA73" i="22"/>
  <c r="AA57" i="22"/>
  <c r="AA41" i="22"/>
  <c r="AA25" i="22"/>
  <c r="AA9" i="22"/>
  <c r="AA163" i="22"/>
  <c r="AA147" i="22"/>
  <c r="AA131" i="22"/>
  <c r="AA115" i="22"/>
  <c r="AA99" i="22"/>
  <c r="AA82" i="22"/>
  <c r="AA66" i="22"/>
  <c r="AA50" i="22"/>
  <c r="AA34" i="22"/>
  <c r="AA18" i="22"/>
  <c r="AA27" i="22"/>
  <c r="AA96" i="22"/>
  <c r="AA160" i="22"/>
  <c r="AA185" i="22"/>
  <c r="AA201" i="22"/>
  <c r="AA219" i="22"/>
  <c r="AA236" i="22"/>
  <c r="AA252" i="22"/>
  <c r="AA268" i="22"/>
  <c r="AA47" i="22"/>
  <c r="AA108" i="22"/>
  <c r="AA175" i="22"/>
  <c r="AA192" i="22"/>
  <c r="AA209" i="22"/>
  <c r="AA226" i="22"/>
  <c r="AA243" i="22"/>
  <c r="AA259" i="22"/>
  <c r="AA100" i="22"/>
  <c r="AA59" i="22"/>
  <c r="AA120" i="22"/>
  <c r="AA183" i="22"/>
  <c r="AA199" i="22"/>
  <c r="AA217" i="22"/>
  <c r="AA233" i="22"/>
  <c r="AA250" i="22"/>
  <c r="AA266" i="22"/>
  <c r="AA168" i="22"/>
  <c r="AA116" i="22"/>
  <c r="AA273" i="22"/>
  <c r="AA253" i="22"/>
  <c r="AA228" i="22"/>
  <c r="AA194" i="22"/>
  <c r="AA224" i="22"/>
  <c r="AA245" i="22"/>
  <c r="AA186" i="22"/>
  <c r="AA15" i="22"/>
  <c r="AA149" i="22"/>
  <c r="AA117" i="22"/>
  <c r="AA84" i="22"/>
  <c r="AA52" i="22"/>
  <c r="AA36" i="22"/>
  <c r="AA20" i="22"/>
  <c r="AA150" i="22"/>
  <c r="AA134" i="22"/>
  <c r="AA102" i="22"/>
  <c r="AA86" i="22"/>
  <c r="AA69" i="22"/>
  <c r="AA53" i="22"/>
  <c r="AA37" i="22"/>
  <c r="AA21" i="22"/>
  <c r="AA159" i="22"/>
  <c r="AA143" i="22"/>
  <c r="AA127" i="22"/>
  <c r="AA111" i="22"/>
  <c r="AA95" i="22"/>
  <c r="AA78" i="22"/>
  <c r="AA62" i="22"/>
  <c r="AA46" i="22"/>
  <c r="AA30" i="22"/>
  <c r="AA14" i="22"/>
  <c r="AA35" i="22"/>
  <c r="AA112" i="22"/>
  <c r="AA172" i="22"/>
  <c r="AA189" i="22"/>
  <c r="AA205" i="22"/>
  <c r="AA223" i="22"/>
  <c r="AA240" i="22"/>
  <c r="AA256" i="22"/>
  <c r="AA272" i="22"/>
  <c r="AA63" i="22"/>
  <c r="AA124" i="22"/>
  <c r="AA179" i="22"/>
  <c r="AA196" i="22"/>
  <c r="AA213" i="22"/>
  <c r="AA230" i="22"/>
  <c r="AA247" i="22"/>
  <c r="AA263" i="22"/>
  <c r="AA23" i="22"/>
  <c r="AA71" i="22"/>
  <c r="AA136" i="22"/>
  <c r="AA187" i="22"/>
  <c r="AA203" i="22"/>
  <c r="AA221" i="22"/>
  <c r="AA238" i="22"/>
  <c r="AA254" i="22"/>
  <c r="AA270" i="22"/>
  <c r="AA148" i="22"/>
  <c r="AA265" i="22"/>
  <c r="AA249" i="22"/>
  <c r="AA206" i="22"/>
  <c r="AA182" i="22"/>
  <c r="AA211" i="22"/>
  <c r="AA241" i="22"/>
  <c r="AA170" i="22"/>
  <c r="AA165" i="22"/>
  <c r="AA133" i="22"/>
  <c r="AA101" i="22"/>
  <c r="AA68" i="22"/>
  <c r="AA161" i="22"/>
  <c r="AA145" i="22"/>
  <c r="AA129" i="22"/>
  <c r="AA113" i="22"/>
  <c r="AA97" i="22"/>
  <c r="AA80" i="22"/>
  <c r="AA64" i="22"/>
  <c r="AA48" i="22"/>
  <c r="AA32" i="22"/>
  <c r="AA16" i="22"/>
  <c r="AA162" i="22"/>
  <c r="AA146" i="22"/>
  <c r="AA130" i="22"/>
  <c r="AA114" i="22"/>
  <c r="AA98" i="22"/>
  <c r="AA81" i="22"/>
  <c r="AA65" i="22"/>
  <c r="AA49" i="22"/>
  <c r="AA33" i="22"/>
  <c r="AA17" i="22"/>
  <c r="AA171" i="22"/>
  <c r="AA155" i="22"/>
  <c r="AA139" i="22"/>
  <c r="AA123" i="22"/>
  <c r="AA107" i="22"/>
  <c r="AA91" i="22"/>
  <c r="AA74" i="22"/>
  <c r="AA58" i="22"/>
  <c r="AA42" i="22"/>
  <c r="AA26" i="22"/>
  <c r="AA10" i="22"/>
  <c r="AA51" i="22"/>
  <c r="AA128" i="22"/>
  <c r="AA176" i="22"/>
  <c r="AA193" i="22"/>
  <c r="AA210" i="22"/>
  <c r="AA227" i="22"/>
  <c r="AA244" i="22"/>
  <c r="AA260" i="22"/>
  <c r="AA67" i="22"/>
  <c r="AA75" i="22"/>
  <c r="AA140" i="22"/>
  <c r="AA184" i="22"/>
  <c r="AA200" i="22"/>
  <c r="AA218" i="22"/>
  <c r="AA234" i="22"/>
  <c r="AA251" i="22"/>
  <c r="AA267" i="22"/>
  <c r="AA31" i="22"/>
  <c r="AA88" i="22"/>
  <c r="AA152" i="22"/>
  <c r="AA191" i="22"/>
  <c r="AA207" i="22"/>
  <c r="AA225" i="22"/>
  <c r="AA258" i="22"/>
  <c r="AA55" i="22"/>
  <c r="AA164" i="22"/>
  <c r="AA261" i="22"/>
  <c r="AA237" i="22"/>
  <c r="AA202" i="22"/>
  <c r="AA173" i="22"/>
  <c r="AA190" i="22"/>
  <c r="AA220" i="22"/>
  <c r="G15" i="23"/>
  <c r="H15" i="23" s="1"/>
  <c r="I15" i="23" s="1"/>
  <c r="G16" i="23"/>
  <c r="H16" i="23" s="1"/>
  <c r="I16" i="23" s="1"/>
  <c r="G14" i="23"/>
  <c r="H14" i="23" s="1"/>
  <c r="I14" i="23" s="1"/>
  <c r="AC26" i="22"/>
  <c r="AD26" i="22" s="1"/>
  <c r="AC27" i="22"/>
  <c r="AD27" i="22" s="1"/>
  <c r="AC28" i="22"/>
  <c r="AD28" i="22" s="1"/>
  <c r="AC29" i="22"/>
  <c r="AD29" i="22" s="1"/>
  <c r="AC30" i="22"/>
  <c r="AD30" i="22" s="1"/>
  <c r="AC31" i="22"/>
  <c r="AD31" i="22" s="1"/>
  <c r="AC32" i="22"/>
  <c r="AD32" i="22" s="1"/>
  <c r="AC33" i="22"/>
  <c r="AD33" i="22" s="1"/>
  <c r="AC34" i="22"/>
  <c r="AD34" i="22" s="1"/>
  <c r="AC35" i="22"/>
  <c r="AD35" i="22" s="1"/>
  <c r="AC36" i="22"/>
  <c r="AD36" i="22" s="1"/>
  <c r="AC37" i="22"/>
  <c r="AD37" i="22" s="1"/>
  <c r="AC38" i="22"/>
  <c r="AD38" i="22" s="1"/>
  <c r="AC39" i="22"/>
  <c r="AD39" i="22" s="1"/>
  <c r="AC40" i="22"/>
  <c r="AD40" i="22" s="1"/>
  <c r="AC41" i="22"/>
  <c r="AD41" i="22" s="1"/>
  <c r="AC42" i="22"/>
  <c r="AD42" i="22" s="1"/>
  <c r="AC43" i="22"/>
  <c r="AD43" i="22" s="1"/>
  <c r="AC44" i="22"/>
  <c r="AD44" i="22" s="1"/>
  <c r="AC45" i="22"/>
  <c r="AD45" i="22" s="1"/>
  <c r="AC46" i="22"/>
  <c r="AD46" i="22" s="1"/>
  <c r="AC47" i="22"/>
  <c r="AD47" i="22" s="1"/>
  <c r="AC48" i="22"/>
  <c r="AD48" i="22" s="1"/>
  <c r="AC49" i="22"/>
  <c r="AD49" i="22" s="1"/>
  <c r="AC50" i="22"/>
  <c r="AD50" i="22" s="1"/>
  <c r="AC51" i="22"/>
  <c r="AD51" i="22" s="1"/>
  <c r="AC52" i="22"/>
  <c r="AD52" i="22" s="1"/>
  <c r="AC53" i="22"/>
  <c r="AD53" i="22" s="1"/>
  <c r="AC54" i="22"/>
  <c r="AD54" i="22" s="1"/>
  <c r="AC4" i="22"/>
  <c r="AD4" i="22" s="1"/>
  <c r="AC5" i="22"/>
  <c r="AD5" i="22" s="1"/>
  <c r="AC7" i="22"/>
  <c r="AD7" i="22" s="1"/>
  <c r="AC8" i="22"/>
  <c r="AD8" i="22" s="1"/>
  <c r="AC9" i="22"/>
  <c r="AD9" i="22" s="1"/>
  <c r="AC10" i="22"/>
  <c r="AD10" i="22" s="1"/>
  <c r="AC11" i="22"/>
  <c r="AD11" i="22" s="1"/>
  <c r="AC12" i="22"/>
  <c r="AD12" i="22" s="1"/>
  <c r="AC14" i="22"/>
  <c r="AD14" i="22" s="1"/>
  <c r="AC15" i="22"/>
  <c r="AD15" i="22" s="1"/>
  <c r="AC16" i="22"/>
  <c r="AD16" i="22" s="1"/>
  <c r="AC17" i="22"/>
  <c r="AD17" i="22" s="1"/>
  <c r="AC18" i="22"/>
  <c r="AD18" i="22" s="1"/>
  <c r="AC19" i="22"/>
  <c r="AD19" i="22" s="1"/>
  <c r="AC20" i="22"/>
  <c r="AD20" i="22" s="1"/>
  <c r="AC21" i="22"/>
  <c r="AD21" i="22" s="1"/>
  <c r="AC22" i="22"/>
  <c r="AD22" i="22" s="1"/>
  <c r="AC23" i="22"/>
  <c r="AD23" i="22" s="1"/>
  <c r="AC24" i="22"/>
  <c r="AD24" i="22" s="1"/>
  <c r="AC25" i="22"/>
  <c r="AD25" i="22" s="1"/>
  <c r="AC3" i="22"/>
  <c r="AD3" i="22" s="1"/>
  <c r="AE5" i="22" l="1"/>
  <c r="AE36" i="22"/>
  <c r="AE3" i="22"/>
  <c r="AE6" i="22"/>
  <c r="AE55" i="22"/>
  <c r="AE4" i="22"/>
  <c r="AE51" i="22"/>
  <c r="AE54" i="22"/>
  <c r="AE12" i="22"/>
  <c r="AE21" i="22"/>
  <c r="AE13" i="22"/>
  <c r="AE17" i="22"/>
  <c r="AE8" i="22"/>
  <c r="AE47" i="22"/>
  <c r="AE44" i="22"/>
  <c r="AE40" i="22"/>
  <c r="AE28" i="22"/>
  <c r="AE20" i="22"/>
  <c r="AE16" i="22"/>
  <c r="AE7" i="22"/>
  <c r="AE46" i="22"/>
  <c r="AE39" i="22"/>
  <c r="AE35" i="22"/>
  <c r="AE27" i="22"/>
  <c r="AE23" i="22"/>
  <c r="AE19" i="22"/>
  <c r="AE32" i="22"/>
  <c r="AE24" i="22"/>
  <c r="AE11" i="22"/>
  <c r="AE50" i="22"/>
  <c r="AE43" i="22"/>
  <c r="AE31" i="22"/>
  <c r="AE22" i="22"/>
  <c r="AE18" i="22"/>
  <c r="AE14" i="22"/>
  <c r="AE9" i="22"/>
  <c r="AE15" i="22"/>
  <c r="AE10" i="22"/>
  <c r="AE53" i="22"/>
  <c r="AE49" i="22"/>
  <c r="AE42" i="22"/>
  <c r="AE38" i="22"/>
  <c r="AE34" i="22"/>
  <c r="AE30" i="22"/>
  <c r="AE26" i="22"/>
  <c r="AE52" i="22"/>
  <c r="AE48" i="22"/>
  <c r="AE45" i="22"/>
  <c r="AE41" i="22"/>
  <c r="AE37" i="22"/>
  <c r="AE33" i="22"/>
  <c r="AE29" i="22"/>
  <c r="AE25" i="22"/>
  <c r="F48" i="22"/>
  <c r="E48" i="22" s="1"/>
  <c r="F47" i="22"/>
  <c r="E47" i="22" s="1"/>
  <c r="F46" i="22"/>
  <c r="E46" i="22" s="1"/>
  <c r="F45" i="22"/>
  <c r="E45" i="22" s="1"/>
  <c r="F44" i="22"/>
  <c r="E44" i="22" s="1"/>
  <c r="F43" i="22"/>
  <c r="E43" i="22" s="1"/>
  <c r="F42" i="22"/>
  <c r="E42" i="22" s="1"/>
  <c r="F41" i="22"/>
  <c r="E41" i="22" s="1"/>
  <c r="F40" i="22"/>
  <c r="E40" i="22" s="1"/>
  <c r="F39" i="22"/>
  <c r="E39" i="22" s="1"/>
  <c r="F38" i="22"/>
  <c r="E38" i="22" s="1"/>
  <c r="F37" i="22"/>
  <c r="E37" i="22" s="1"/>
  <c r="F36" i="22"/>
  <c r="E36" i="22" s="1"/>
  <c r="F35" i="22"/>
  <c r="E35" i="22" s="1"/>
  <c r="F34" i="22"/>
  <c r="E34" i="22" s="1"/>
  <c r="F33" i="22"/>
  <c r="E33" i="22" s="1"/>
  <c r="F32" i="22"/>
  <c r="E32" i="22" s="1"/>
  <c r="F31" i="22"/>
  <c r="E31" i="22" s="1"/>
  <c r="F30" i="22"/>
  <c r="E30" i="22" s="1"/>
  <c r="F29" i="22"/>
  <c r="E29" i="22" s="1"/>
  <c r="F28" i="22"/>
  <c r="E28" i="22" s="1"/>
  <c r="F27" i="22"/>
  <c r="E27" i="22" s="1"/>
  <c r="F26" i="22"/>
  <c r="E26" i="22" s="1"/>
  <c r="F25" i="22"/>
  <c r="E25" i="22" s="1"/>
  <c r="F24" i="22"/>
  <c r="E24" i="22" s="1"/>
  <c r="F23" i="22"/>
  <c r="E23" i="22" s="1"/>
  <c r="F22" i="22"/>
  <c r="E22" i="22" s="1"/>
  <c r="F21" i="22"/>
  <c r="E21" i="22" s="1"/>
  <c r="F20" i="22"/>
  <c r="E20" i="22" s="1"/>
  <c r="F19" i="22"/>
  <c r="E19" i="22" s="1"/>
  <c r="F18" i="22"/>
  <c r="E18" i="22" s="1"/>
  <c r="F17" i="22"/>
  <c r="E17" i="22" s="1"/>
  <c r="K55" i="22"/>
  <c r="L54" i="22"/>
  <c r="K54" i="22"/>
  <c r="K53" i="22"/>
  <c r="K52" i="22"/>
  <c r="L51" i="22"/>
  <c r="K51" i="22"/>
  <c r="L50" i="22"/>
  <c r="K50" i="22"/>
  <c r="L49" i="22"/>
  <c r="K49" i="22"/>
  <c r="L48" i="22"/>
  <c r="K48" i="22"/>
  <c r="K47" i="22"/>
  <c r="L46" i="22"/>
  <c r="K46" i="22"/>
  <c r="L45" i="22"/>
  <c r="K45" i="22"/>
  <c r="K44" i="22"/>
  <c r="L43" i="22"/>
  <c r="K43" i="22"/>
  <c r="L42" i="22"/>
  <c r="K42" i="22"/>
  <c r="K41" i="22"/>
  <c r="L40" i="22"/>
  <c r="K40" i="22"/>
  <c r="L39" i="22"/>
  <c r="K39" i="22"/>
  <c r="L38" i="22"/>
  <c r="K38" i="22"/>
  <c r="L37" i="22"/>
  <c r="K37" i="22"/>
  <c r="K36" i="22"/>
  <c r="K35" i="22"/>
  <c r="L34" i="22"/>
  <c r="K34" i="22"/>
  <c r="K33" i="22"/>
  <c r="L32" i="22"/>
  <c r="K32" i="22"/>
  <c r="L31" i="22"/>
  <c r="K31" i="22"/>
  <c r="L30" i="22"/>
  <c r="K30" i="22"/>
  <c r="L29" i="22"/>
  <c r="K29" i="22"/>
  <c r="L28" i="22"/>
  <c r="K28" i="22"/>
  <c r="L27" i="22"/>
  <c r="K27" i="22"/>
  <c r="L26" i="22"/>
  <c r="K26" i="22"/>
  <c r="K25" i="22"/>
  <c r="L24" i="22"/>
  <c r="K24" i="22"/>
  <c r="L23" i="22"/>
  <c r="K23" i="22"/>
  <c r="L22" i="22"/>
  <c r="K22" i="22"/>
  <c r="L21" i="22"/>
  <c r="K21" i="22"/>
  <c r="L20" i="22"/>
  <c r="K20" i="22"/>
  <c r="L19" i="22"/>
  <c r="K19" i="22"/>
  <c r="L18" i="22"/>
  <c r="K18" i="22"/>
  <c r="L17" i="22"/>
  <c r="K17" i="22"/>
  <c r="L16" i="22"/>
  <c r="K16" i="22"/>
  <c r="L15" i="22"/>
  <c r="K15" i="22"/>
  <c r="L14" i="22"/>
  <c r="K14" i="22"/>
  <c r="L13" i="22"/>
  <c r="K13" i="22"/>
  <c r="L12" i="22"/>
  <c r="K12" i="22"/>
  <c r="K11" i="22"/>
  <c r="K10" i="22"/>
  <c r="L9" i="22"/>
  <c r="K9" i="22"/>
  <c r="K8" i="22"/>
  <c r="K7" i="22"/>
  <c r="K5" i="22"/>
  <c r="L4" i="22"/>
  <c r="K4" i="22"/>
  <c r="R112" i="3"/>
  <c r="Q112" i="3"/>
  <c r="S112" i="3"/>
  <c r="H93" i="3" s="1"/>
  <c r="I93" i="3" s="1"/>
  <c r="R92" i="3"/>
  <c r="Q92" i="3"/>
  <c r="S92" i="3"/>
  <c r="H73" i="3" s="1"/>
  <c r="I73" i="3" s="1"/>
  <c r="S72" i="3"/>
  <c r="H53" i="3" s="1"/>
  <c r="I53" i="3" s="1"/>
  <c r="R72" i="3"/>
  <c r="Q72" i="3"/>
  <c r="S52" i="3"/>
  <c r="H33" i="3" s="1"/>
  <c r="I33" i="3" s="1"/>
  <c r="R52" i="3"/>
  <c r="Q52" i="3"/>
  <c r="R32" i="3"/>
  <c r="Q32" i="3"/>
  <c r="I31" i="3"/>
  <c r="H31" i="3"/>
  <c r="I30" i="3"/>
  <c r="H30" i="3"/>
  <c r="I29" i="3"/>
  <c r="H29" i="3"/>
  <c r="I28" i="3"/>
  <c r="H28" i="3"/>
  <c r="E28" i="3"/>
  <c r="I27" i="3"/>
  <c r="H27" i="3"/>
  <c r="I26" i="3"/>
  <c r="H26" i="3"/>
  <c r="I25" i="3"/>
  <c r="H25" i="3"/>
  <c r="E25" i="3"/>
  <c r="I24" i="3"/>
  <c r="H24" i="3"/>
  <c r="I23" i="3"/>
  <c r="H23" i="3"/>
  <c r="I22" i="3"/>
  <c r="H22" i="3"/>
  <c r="I21" i="3"/>
  <c r="H21" i="3"/>
  <c r="I20" i="3"/>
  <c r="H20" i="3"/>
  <c r="E20" i="3"/>
  <c r="I19" i="3"/>
  <c r="H19" i="3"/>
  <c r="I18" i="3"/>
  <c r="H18" i="3"/>
  <c r="S32" i="3"/>
  <c r="H13" i="3" s="1"/>
  <c r="I13" i="3" s="1"/>
  <c r="AF5" i="22" l="1"/>
  <c r="AF4" i="22"/>
  <c r="AF3" i="22"/>
  <c r="AF6" i="22"/>
  <c r="AF19" i="22"/>
  <c r="AF7" i="22"/>
  <c r="AF11" i="22"/>
  <c r="AF44" i="22"/>
  <c r="AF28" i="22"/>
  <c r="AF45" i="22"/>
  <c r="AF21" i="22"/>
  <c r="AF37" i="22"/>
  <c r="AF10" i="22"/>
  <c r="AF26" i="22"/>
  <c r="AF43" i="22"/>
  <c r="AF53" i="22"/>
  <c r="AF47" i="22"/>
  <c r="AF23" i="22"/>
  <c r="AF24" i="22"/>
  <c r="AF33" i="22"/>
  <c r="AF38" i="22"/>
  <c r="AF50" i="22"/>
  <c r="AF8" i="22"/>
  <c r="AF27" i="22"/>
  <c r="AF16" i="22"/>
  <c r="AF32" i="22"/>
  <c r="AF9" i="22"/>
  <c r="AF25" i="22"/>
  <c r="AF41" i="22"/>
  <c r="AF14" i="22"/>
  <c r="AF30" i="22"/>
  <c r="AF49" i="22"/>
  <c r="AF42" i="22"/>
  <c r="AF52" i="22"/>
  <c r="AF31" i="22"/>
  <c r="AF12" i="22"/>
  <c r="AF20" i="22"/>
  <c r="AF36" i="22"/>
  <c r="AF13" i="22"/>
  <c r="AF29" i="22"/>
  <c r="AF48" i="22"/>
  <c r="AF18" i="22"/>
  <c r="AF34" i="22"/>
  <c r="AF35" i="22"/>
  <c r="AF46" i="22"/>
  <c r="AF51" i="22"/>
  <c r="AF15" i="22"/>
  <c r="AF40" i="22"/>
  <c r="AF17" i="22"/>
  <c r="AF22" i="22"/>
  <c r="AF39" i="22"/>
  <c r="AF54" i="22"/>
  <c r="AF55" i="22"/>
  <c r="F94" i="3"/>
  <c r="G94" i="3" s="1"/>
  <c r="H94" i="3" s="1"/>
  <c r="I94" i="3" s="1"/>
  <c r="F93" i="3"/>
  <c r="F95" i="3"/>
  <c r="G95" i="3" s="1"/>
  <c r="H95" i="3" s="1"/>
  <c r="I95" i="3" s="1"/>
  <c r="F96" i="3"/>
  <c r="G96" i="3" s="1"/>
  <c r="H96" i="3" s="1"/>
  <c r="I96" i="3" s="1"/>
  <c r="F75" i="3"/>
  <c r="G75" i="3" s="1"/>
  <c r="H75" i="3" s="1"/>
  <c r="I75" i="3" s="1"/>
  <c r="F74" i="3"/>
  <c r="G74" i="3" s="1"/>
  <c r="H74" i="3" s="1"/>
  <c r="I74" i="3" s="1"/>
  <c r="F76" i="3"/>
  <c r="G76" i="3" s="1"/>
  <c r="H76" i="3" s="1"/>
  <c r="I76" i="3" s="1"/>
  <c r="F73" i="3"/>
  <c r="F54" i="3"/>
  <c r="G54" i="3" s="1"/>
  <c r="H54" i="3" s="1"/>
  <c r="I54" i="3" s="1"/>
  <c r="F53" i="3"/>
  <c r="F55" i="3"/>
  <c r="G55" i="3" s="1"/>
  <c r="H55" i="3" s="1"/>
  <c r="I55" i="3" s="1"/>
  <c r="F56" i="3"/>
  <c r="G56" i="3" s="1"/>
  <c r="H56" i="3" s="1"/>
  <c r="I56" i="3" s="1"/>
  <c r="F34" i="3"/>
  <c r="G34" i="3" s="1"/>
  <c r="H34" i="3" s="1"/>
  <c r="I34" i="3" s="1"/>
  <c r="F33" i="3"/>
  <c r="F35" i="3"/>
  <c r="G35" i="3" s="1"/>
  <c r="H35" i="3" s="1"/>
  <c r="I35" i="3" s="1"/>
  <c r="F36" i="3"/>
  <c r="G36" i="3" s="1"/>
  <c r="H36" i="3" s="1"/>
  <c r="I36" i="3" s="1"/>
  <c r="F13" i="3"/>
  <c r="F14" i="3"/>
  <c r="G14" i="3" s="1"/>
  <c r="H14" i="3" s="1"/>
  <c r="I14" i="3" s="1"/>
  <c r="E16" i="3"/>
  <c r="E24" i="3"/>
  <c r="E32" i="3"/>
  <c r="E112" i="3"/>
  <c r="E15" i="3"/>
  <c r="E21" i="3"/>
  <c r="E29" i="3"/>
  <c r="E52" i="3"/>
  <c r="E72" i="3"/>
  <c r="E13" i="3"/>
  <c r="E19" i="3"/>
  <c r="E23" i="3"/>
  <c r="E27" i="3"/>
  <c r="E31" i="3"/>
  <c r="E92" i="3"/>
  <c r="E14" i="3"/>
  <c r="E18" i="3"/>
  <c r="E22" i="3"/>
  <c r="E26" i="3"/>
  <c r="E30" i="3"/>
  <c r="F16" i="3"/>
  <c r="G16" i="3" s="1"/>
  <c r="F15" i="3"/>
  <c r="G15" i="3" s="1"/>
  <c r="H15" i="3" s="1"/>
  <c r="I15" i="3" s="1"/>
  <c r="H16" i="3" l="1"/>
  <c r="I16" i="3" s="1"/>
</calcChain>
</file>

<file path=xl/sharedStrings.xml><?xml version="1.0" encoding="utf-8"?>
<sst xmlns="http://schemas.openxmlformats.org/spreadsheetml/2006/main" count="1933" uniqueCount="826">
  <si>
    <t>DOC TYPE</t>
  </si>
  <si>
    <t>ROW NUMBER</t>
  </si>
  <si>
    <t>DOC DATE</t>
  </si>
  <si>
    <t>DOCUMENT YEAR</t>
  </si>
  <si>
    <t>DOCUMENT PERIOD</t>
  </si>
  <si>
    <t>NOMINAL</t>
  </si>
  <si>
    <t>ACCOUNT</t>
  </si>
  <si>
    <t>VALUE</t>
  </si>
  <si>
    <t>DESCRIPTION</t>
  </si>
  <si>
    <t>EBGJ</t>
  </si>
  <si>
    <t>ADM001</t>
  </si>
  <si>
    <t>SCH001</t>
  </si>
  <si>
    <t>DUK001</t>
  </si>
  <si>
    <t>CAT001</t>
  </si>
  <si>
    <t>NUR001</t>
  </si>
  <si>
    <t>ASC001</t>
  </si>
  <si>
    <t>MUS001</t>
  </si>
  <si>
    <t>MAT001</t>
  </si>
  <si>
    <t>ENG001</t>
  </si>
  <si>
    <t>PRE001</t>
  </si>
  <si>
    <t>KS2002</t>
  </si>
  <si>
    <t>STS001</t>
  </si>
  <si>
    <t>PHY001</t>
  </si>
  <si>
    <t>RWS</t>
  </si>
  <si>
    <t>Document Period:</t>
  </si>
  <si>
    <t>06</t>
  </si>
  <si>
    <t>Document Year:</t>
  </si>
  <si>
    <t>Account</t>
  </si>
  <si>
    <t>Gross</t>
  </si>
  <si>
    <t>Net</t>
  </si>
  <si>
    <t>VAT</t>
  </si>
  <si>
    <t>Description</t>
  </si>
  <si>
    <t>Nominal</t>
  </si>
  <si>
    <t>BBS</t>
  </si>
  <si>
    <t>EBO</t>
  </si>
  <si>
    <t>FLY</t>
  </si>
  <si>
    <t>HRS</t>
  </si>
  <si>
    <t>New Nominal</t>
  </si>
  <si>
    <t>Pupil Premium</t>
  </si>
  <si>
    <t>SEN</t>
  </si>
  <si>
    <t>Breakfast Club</t>
  </si>
  <si>
    <t>After School Club</t>
  </si>
  <si>
    <t>Nursery / Preschool</t>
  </si>
  <si>
    <t>Catering</t>
  </si>
  <si>
    <t>Miscellaneous</t>
  </si>
  <si>
    <t>Summer School</t>
  </si>
  <si>
    <t>School Meals</t>
  </si>
  <si>
    <t>Group</t>
  </si>
  <si>
    <t>Code</t>
  </si>
  <si>
    <t>Count</t>
  </si>
  <si>
    <t>Secruity</t>
  </si>
  <si>
    <t>Approver 1
£0.00
to
£1000.00</t>
  </si>
  <si>
    <t>Approver 2
£1000.01
to
£10000.00</t>
  </si>
  <si>
    <t>Approver 3
£10000.01
to
£50,000</t>
  </si>
  <si>
    <t>Approver 4
£50000.01
to
infinity</t>
  </si>
  <si>
    <t>ADMIN</t>
  </si>
  <si>
    <t>Administration</t>
  </si>
  <si>
    <t>A_ADMIN</t>
  </si>
  <si>
    <t>Headteacher</t>
  </si>
  <si>
    <t>Executive Headteacher</t>
  </si>
  <si>
    <t>FD</t>
  </si>
  <si>
    <t>CEO</t>
  </si>
  <si>
    <t>CAP</t>
  </si>
  <si>
    <t>CAP001</t>
  </si>
  <si>
    <t>Capital</t>
  </si>
  <si>
    <t>A_CAP</t>
  </si>
  <si>
    <t>CAT</t>
  </si>
  <si>
    <t>A_CAT</t>
  </si>
  <si>
    <t>CPD</t>
  </si>
  <si>
    <t>NQT001</t>
  </si>
  <si>
    <t>Newly Qualified Teachers</t>
  </si>
  <si>
    <t>A_CPD</t>
  </si>
  <si>
    <t>SDW001</t>
  </si>
  <si>
    <t>Schools Direct</t>
  </si>
  <si>
    <t>School To School Support</t>
  </si>
  <si>
    <t>CURR</t>
  </si>
  <si>
    <t>ART001</t>
  </si>
  <si>
    <t>Art</t>
  </si>
  <si>
    <t>BUS001</t>
  </si>
  <si>
    <t>Business Studies</t>
  </si>
  <si>
    <t>DAT001</t>
  </si>
  <si>
    <t>Design and Technology</t>
  </si>
  <si>
    <t>DRA001</t>
  </si>
  <si>
    <t>Drama</t>
  </si>
  <si>
    <t>Duke of Edinburgh Award Scheme</t>
  </si>
  <si>
    <t>English</t>
  </si>
  <si>
    <t>ERP001</t>
  </si>
  <si>
    <t>ERP</t>
  </si>
  <si>
    <t>EYR001</t>
  </si>
  <si>
    <t>Early Years</t>
  </si>
  <si>
    <t>GEO001</t>
  </si>
  <si>
    <t>Geography</t>
  </si>
  <si>
    <t>HIS001</t>
  </si>
  <si>
    <t>History</t>
  </si>
  <si>
    <t>KS1001</t>
  </si>
  <si>
    <t>KS1</t>
  </si>
  <si>
    <t>KS2001</t>
  </si>
  <si>
    <t>Lower KS2</t>
  </si>
  <si>
    <t>Upper KS2</t>
  </si>
  <si>
    <t>LIT001</t>
  </si>
  <si>
    <t>Literacy</t>
  </si>
  <si>
    <t>Mathematics</t>
  </si>
  <si>
    <t>MFL001</t>
  </si>
  <si>
    <t>Modern Foreign Languages</t>
  </si>
  <si>
    <t>Music</t>
  </si>
  <si>
    <t>NUM001</t>
  </si>
  <si>
    <t>Numeracy</t>
  </si>
  <si>
    <t>Physical Education</t>
  </si>
  <si>
    <t>PPR001</t>
  </si>
  <si>
    <t>REG001</t>
  </si>
  <si>
    <t>Religious Education</t>
  </si>
  <si>
    <t>SCI001</t>
  </si>
  <si>
    <t>Science</t>
  </si>
  <si>
    <t>SEN001</t>
  </si>
  <si>
    <t>SLT001</t>
  </si>
  <si>
    <t>Senior Leadership Team</t>
  </si>
  <si>
    <t>WRL001</t>
  </si>
  <si>
    <t>Work Related Learning</t>
  </si>
  <si>
    <t>MISC</t>
  </si>
  <si>
    <t>MSC001</t>
  </si>
  <si>
    <t>A_MISC</t>
  </si>
  <si>
    <t>Main School</t>
  </si>
  <si>
    <t>PREM</t>
  </si>
  <si>
    <t>Premises</t>
  </si>
  <si>
    <t>A_PREM</t>
  </si>
  <si>
    <t>Premises Manager</t>
  </si>
  <si>
    <t>TRIPS</t>
  </si>
  <si>
    <t>A_TRIPS</t>
  </si>
  <si>
    <t>WAC</t>
  </si>
  <si>
    <t>A_WAC</t>
  </si>
  <si>
    <t>BRE001</t>
  </si>
  <si>
    <t>Date From:</t>
  </si>
  <si>
    <t>Date To:</t>
  </si>
  <si>
    <t>01</t>
  </si>
  <si>
    <t>02</t>
  </si>
  <si>
    <t>03</t>
  </si>
  <si>
    <t>04</t>
  </si>
  <si>
    <t>05</t>
  </si>
  <si>
    <t>07</t>
  </si>
  <si>
    <t>08</t>
  </si>
  <si>
    <t>09</t>
  </si>
  <si>
    <t>10</t>
  </si>
  <si>
    <t>11</t>
  </si>
  <si>
    <t>12</t>
  </si>
  <si>
    <t>Transaction Fee</t>
  </si>
  <si>
    <t>2015/16</t>
  </si>
  <si>
    <t>COO001</t>
  </si>
  <si>
    <t>Cook School</t>
  </si>
  <si>
    <t>FOT001</t>
  </si>
  <si>
    <t>Food Technology</t>
  </si>
  <si>
    <t>HSC001</t>
  </si>
  <si>
    <t>Health &amp; Social Care</t>
  </si>
  <si>
    <t>IT</t>
  </si>
  <si>
    <t>ICT001</t>
  </si>
  <si>
    <t>A_ICT</t>
  </si>
  <si>
    <t>LIB001</t>
  </si>
  <si>
    <t>Library</t>
  </si>
  <si>
    <t>NLC001</t>
  </si>
  <si>
    <t>Yr7 Numeracy and Literacy Catchup</t>
  </si>
  <si>
    <t>PAS001</t>
  </si>
  <si>
    <t>Pastoral</t>
  </si>
  <si>
    <t>SCM001</t>
  </si>
  <si>
    <t>OTHER</t>
  </si>
  <si>
    <t>SFD001</t>
  </si>
  <si>
    <t>School Fund (Legacy)</t>
  </si>
  <si>
    <t>SUM001</t>
  </si>
  <si>
    <t>Location Codes</t>
  </si>
  <si>
    <t>Brotherton and Byram Primary Academy</t>
  </si>
  <si>
    <t>Ebor Academy Trust</t>
  </si>
  <si>
    <t>BEH001</t>
  </si>
  <si>
    <t>Behaviour Support</t>
  </si>
  <si>
    <t>Ebor Academy Filey</t>
  </si>
  <si>
    <t>Haxby Road Primary Academy</t>
  </si>
  <si>
    <t>Robert Wilkinson Primary Academy</t>
  </si>
  <si>
    <t>Staynor Hall Community Primary Academy</t>
  </si>
  <si>
    <t>EMS001</t>
  </si>
  <si>
    <t>Enhanced Mainstream School</t>
  </si>
  <si>
    <t>HUM001</t>
  </si>
  <si>
    <t>Humanities</t>
  </si>
  <si>
    <t>TNY001</t>
  </si>
  <si>
    <t>Tiny Steps</t>
  </si>
  <si>
    <t>Period</t>
  </si>
  <si>
    <t>September</t>
  </si>
  <si>
    <t>October</t>
  </si>
  <si>
    <t>November</t>
  </si>
  <si>
    <t>December</t>
  </si>
  <si>
    <t>January</t>
  </si>
  <si>
    <t>February</t>
  </si>
  <si>
    <t>March</t>
  </si>
  <si>
    <t>April</t>
  </si>
  <si>
    <t>May</t>
  </si>
  <si>
    <t>June</t>
  </si>
  <si>
    <t>July</t>
  </si>
  <si>
    <t>August</t>
  </si>
  <si>
    <t>1000 - GAG Funding Pupil Lead</t>
  </si>
  <si>
    <t>1001 - Educational Services Grant</t>
  </si>
  <si>
    <t>1002 - High Needs Funding</t>
  </si>
  <si>
    <t>1004 - Infant Class Size Funding</t>
  </si>
  <si>
    <t>1005 - Free School Meals</t>
  </si>
  <si>
    <t>1006 - RPA Contribution</t>
  </si>
  <si>
    <t>1007 - Minimum Funding Guarantee</t>
  </si>
  <si>
    <t>1008 - Lump Sum Funding</t>
  </si>
  <si>
    <t>1051 - PE Grant</t>
  </si>
  <si>
    <t>1052 - LACSEG</t>
  </si>
  <si>
    <t>1053 - Insurance</t>
  </si>
  <si>
    <t>1054 - Teacher Threshold</t>
  </si>
  <si>
    <t>1081 - Pupil Premium</t>
  </si>
  <si>
    <t>1082 - Business Rates</t>
  </si>
  <si>
    <t>1083 - Start Up Grant (A)</t>
  </si>
  <si>
    <t>1084 - Start Up Grant (B)</t>
  </si>
  <si>
    <t>1095 - SEN</t>
  </si>
  <si>
    <t>1096 - SEN Funding (Above 15hrs)</t>
  </si>
  <si>
    <t>1100 - Donations and / or Voluntary Funds</t>
  </si>
  <si>
    <t>1101 - Breakfast Club</t>
  </si>
  <si>
    <t>1102 - After School Club</t>
  </si>
  <si>
    <t>1104 - Nursery / Preschool</t>
  </si>
  <si>
    <t>1105 - Lettings and Room Hire</t>
  </si>
  <si>
    <t>1106 - Transport Income</t>
  </si>
  <si>
    <t>1108 - Sales of Other Goods and Services</t>
  </si>
  <si>
    <t>1109 - Music Services</t>
  </si>
  <si>
    <t>1112 - Catering</t>
  </si>
  <si>
    <t>1113 - Forest Schools</t>
  </si>
  <si>
    <t>1114 - Trip Income</t>
  </si>
  <si>
    <t>1115 - Staff Services - Consultancy</t>
  </si>
  <si>
    <t>1116 - Training Course Fees</t>
  </si>
  <si>
    <t>1117 - Swimming Pool</t>
  </si>
  <si>
    <t>1118 - Miscellaneous</t>
  </si>
  <si>
    <t>1119 - Summer School</t>
  </si>
  <si>
    <t>1126 - Yr7 Numeracy &amp; Literacy Catchup</t>
  </si>
  <si>
    <t>1127 - Department / Subject Income</t>
  </si>
  <si>
    <t>1140 - Uniforms Income</t>
  </si>
  <si>
    <t>1150 - Sponsor Income</t>
  </si>
  <si>
    <t>1160 - School Direct</t>
  </si>
  <si>
    <t>1170 - School to School Support</t>
  </si>
  <si>
    <t>1200 - Bank Interest</t>
  </si>
  <si>
    <t>2000 - Teachers - Normal Pay</t>
  </si>
  <si>
    <t>2001 - Teachers - Supply Teacher Pay</t>
  </si>
  <si>
    <t>2002 - Teachers - Holiday Pay</t>
  </si>
  <si>
    <t>2003 - Teachers - ET Teachers Pension ER</t>
  </si>
  <si>
    <t>2004 - Teachers - Childcare Vouchers</t>
  </si>
  <si>
    <t>2005 - Teachers - Employers NI</t>
  </si>
  <si>
    <t>2006 - Teachers - Living Wage</t>
  </si>
  <si>
    <t>2007 - Teachers - Monetary diff</t>
  </si>
  <si>
    <t>2008 - Teachers - Additional Hours</t>
  </si>
  <si>
    <t>2009 - Teachers - Casual Holiday Pay</t>
  </si>
  <si>
    <t>2010 - Teachers - LGPS Main Scheme</t>
  </si>
  <si>
    <t>2011 - Teachers - Cash Safeguard</t>
  </si>
  <si>
    <t>2012 - Teachers - Pay Protection</t>
  </si>
  <si>
    <t>2013 - Teachers - Special Needs Resp</t>
  </si>
  <si>
    <t>2014 - Teachers - TLR2 Payment</t>
  </si>
  <si>
    <t>2015 - Teachers - Overtime</t>
  </si>
  <si>
    <t>2048 - Teachers - Occ Sick Half</t>
  </si>
  <si>
    <t>2049 - Teachers - Statutory Charge</t>
  </si>
  <si>
    <t>2051 - Teachers - Statutory Pension</t>
  </si>
  <si>
    <t>2052 - Teachers - Statutory Recovery</t>
  </si>
  <si>
    <t>2100 - Technicians - Normal Pay</t>
  </si>
  <si>
    <t>2101 - Technicians - Supply Teacher Pay</t>
  </si>
  <si>
    <t>2102 - Technicians - Holiday Pay</t>
  </si>
  <si>
    <t>2104 - Technicians - Childcare Vouchers</t>
  </si>
  <si>
    <t>2105 - Technicians - Employers NI</t>
  </si>
  <si>
    <t>2106 - Technicians - Living Wage</t>
  </si>
  <si>
    <t>2107 - Technicians - Monetary diff</t>
  </si>
  <si>
    <t>2108 - Technicians - Additional Hours</t>
  </si>
  <si>
    <t>2109 - Technicians - Casual Holiday Pay</t>
  </si>
  <si>
    <t>2110 - Technicians - LGPS Main Scheme</t>
  </si>
  <si>
    <t>2111 - Technicians - Cash Safeguard</t>
  </si>
  <si>
    <t>2112 - Technicians - Pay Protection</t>
  </si>
  <si>
    <t>2113 - Technicians - Special Needs Resp</t>
  </si>
  <si>
    <t>2115 - Technicians - Overtime</t>
  </si>
  <si>
    <t>2148 - Technicians - Occ Sick Half</t>
  </si>
  <si>
    <t>2149 - Technicians - Statutory Charge</t>
  </si>
  <si>
    <t>2151 - Technicians - Statutory Pension</t>
  </si>
  <si>
    <t>2152 - Technicians - Statutory Recovery</t>
  </si>
  <si>
    <t>2200 - Teaching Assistants - Normal Pay</t>
  </si>
  <si>
    <t>2201 - Teaching Assistants - Supply Teacher Pay</t>
  </si>
  <si>
    <t>2202 - Teaching Assistants - Holiday Pay</t>
  </si>
  <si>
    <t>2204 - Teaching Assistants - Childcare Vouchers</t>
  </si>
  <si>
    <t>2205 - Teaching Assistants - Employers NI</t>
  </si>
  <si>
    <t>2206 - Teaching Assistants - Living Wage</t>
  </si>
  <si>
    <t>2207 - Teaching Assistants - Monetary diff</t>
  </si>
  <si>
    <t>2208 - Teaching Assistants - Additional Hours</t>
  </si>
  <si>
    <t>2209 - Teaching Assistants - Casual Holiday Pay</t>
  </si>
  <si>
    <t>2210 - Teaching Assistants - LGPS Main Scheme</t>
  </si>
  <si>
    <t>2211 - Teaching Assistants - Cash Safeguard</t>
  </si>
  <si>
    <t>2212 - Teaching Assistants - Pay Protection</t>
  </si>
  <si>
    <t>2213 - Teaching Assistants - Special Needs Resp</t>
  </si>
  <si>
    <t>2215 - Teaching Assistants - Overtime</t>
  </si>
  <si>
    <t>2248 - Teaching Assistants - Occ Sick Half</t>
  </si>
  <si>
    <t>2249 - Teaching Assistants - Statutory Charge</t>
  </si>
  <si>
    <t>2251 - Teaching Assistants - Statutory Pension</t>
  </si>
  <si>
    <t>2252 - Teaching Assistants - Statutory Recovery</t>
  </si>
  <si>
    <t>2300 - Premises Staff - Normal Pay</t>
  </si>
  <si>
    <t>2301 - Premises Staff - Supply Teacher Pay</t>
  </si>
  <si>
    <t>2302 - Premises Staff - Holiday Pay</t>
  </si>
  <si>
    <t>2304 - Premises Staff - Childcare Vouchers</t>
  </si>
  <si>
    <t>2305 - Premises Staff - Employers NI</t>
  </si>
  <si>
    <t>2306 - Premises Staff - Living Wage</t>
  </si>
  <si>
    <t>2307 - Premises Staff - Monetary diff</t>
  </si>
  <si>
    <t>2308 - Premises Staff - Additional Hours</t>
  </si>
  <si>
    <t>2309 - Premises Staff - Casual Holiday Pay</t>
  </si>
  <si>
    <t>2310 - Premises Staff - LGPS Main Scheme</t>
  </si>
  <si>
    <t>2311 - Premises Staff - Cash Safeguard</t>
  </si>
  <si>
    <t>2312 - Premises Staff - Pay Protection</t>
  </si>
  <si>
    <t>2313 - Premises Staff - Special Needs Resp</t>
  </si>
  <si>
    <t>2315 - Premises Staff - Overtime</t>
  </si>
  <si>
    <t>2348 - Premises Staff - Occ Sick Half</t>
  </si>
  <si>
    <t>2349 - Premises Staff - Statutory Charge</t>
  </si>
  <si>
    <t>2351 - Premises Staff - Statutory Pension</t>
  </si>
  <si>
    <t>2352 - Premises Staff - Statutory Recovery</t>
  </si>
  <si>
    <t>2400 - Midday Supervisor - Normal Pay</t>
  </si>
  <si>
    <t>2401 - Midday Supervisor - Supply Teacher Pay</t>
  </si>
  <si>
    <t>2402 - Midday Supervisor - Holiday Pay</t>
  </si>
  <si>
    <t>2404 - Midday Supervisor - Childcare Vouchers</t>
  </si>
  <si>
    <t>2405 - Midday Supervisor - Employers NI</t>
  </si>
  <si>
    <t>2406 - Midday Supervisor - Living Wage</t>
  </si>
  <si>
    <t>2407 - Midday Supervisor - Monetary diff</t>
  </si>
  <si>
    <t>2408 - Midday Supervisor - Additional Hours</t>
  </si>
  <si>
    <t>2409 - Midday Supervisor - Casual Holiday Pay</t>
  </si>
  <si>
    <t>2410 - Midday Supervisor - LGPS Main Scheme</t>
  </si>
  <si>
    <t>2411 - Midday Supervisor - Cash Safeguard</t>
  </si>
  <si>
    <t>2412 - Midday Supervisor - Pay Protection</t>
  </si>
  <si>
    <t>2413 - Midday Supervisor - Special Needs Resp</t>
  </si>
  <si>
    <t>2415 - Midday Supervisor - Overtime</t>
  </si>
  <si>
    <t>2416 - Midday Supervisor - Occ Sick Half</t>
  </si>
  <si>
    <t>2449 - Midday Supervisor - Statutory Charge</t>
  </si>
  <si>
    <t>2450 - Midday Supervisor - Statutory Pension</t>
  </si>
  <si>
    <t>2451 - Midday Supervisor - Statutory Recovery</t>
  </si>
  <si>
    <t>2500 - Other Staff - Normal Pay</t>
  </si>
  <si>
    <t>2501 - Other Staff - Supply Teacher Pay</t>
  </si>
  <si>
    <t>2502 - Other Staff - Holiday Pay on Leaving</t>
  </si>
  <si>
    <t>2504 - Other Staff - Childcare Vouchers</t>
  </si>
  <si>
    <t>2505 - Other Staff - Employers NI</t>
  </si>
  <si>
    <t>2506 - Other Staff - Living Wage</t>
  </si>
  <si>
    <t>2507 - Other Staff - Monetary diff</t>
  </si>
  <si>
    <t>2508 - Other Staff - Additional Hours</t>
  </si>
  <si>
    <t>2509 - Other Staff - Casual Holiday Pay</t>
  </si>
  <si>
    <t>2510 - Other Staff - LGPS Main Scheme</t>
  </si>
  <si>
    <t>2511 - Other Staff - Cash Safeguard</t>
  </si>
  <si>
    <t>2512 - Other Staff - Pay Protection</t>
  </si>
  <si>
    <t>2513 - Other Staff - Special Needs Resp</t>
  </si>
  <si>
    <t>2515 - Other Staff - Overtime</t>
  </si>
  <si>
    <t>2516 - Other Staff - Occ Sick Half</t>
  </si>
  <si>
    <t>2549 - Other Staff - Statutory Charge</t>
  </si>
  <si>
    <t>2550 - Other Staff - Statutory Pension</t>
  </si>
  <si>
    <t>2551 - Other Staff - Statutory Recovery</t>
  </si>
  <si>
    <t>2600 - Finance and Admin - Normal Pay</t>
  </si>
  <si>
    <t>2601 - Finance and Admin - Supply Teacher Pay</t>
  </si>
  <si>
    <t>2602 - Finance and Admin - Holiday Pay</t>
  </si>
  <si>
    <t>2604 - Finance and Admin - Childcare Vouchers</t>
  </si>
  <si>
    <t>2605 - Finance and Admin - Employers NI</t>
  </si>
  <si>
    <t>2606 - Finance and Admin - Living Wage</t>
  </si>
  <si>
    <t>2607 - Finance and Admin - Monetary diff</t>
  </si>
  <si>
    <t>2608 - Finance and Admin - Additional Hours</t>
  </si>
  <si>
    <t>2609 - Finance and Admin - Casual Holiday Pay</t>
  </si>
  <si>
    <t>2610 - Finance and Admin - LGPS Main Scheme</t>
  </si>
  <si>
    <t>2611 - Finance and Admin - Cash Safeguard</t>
  </si>
  <si>
    <t>2612 - Finance and Admin - Pay Protection</t>
  </si>
  <si>
    <t>2613 - Finance and Admin - Special Needs Resp</t>
  </si>
  <si>
    <t>2615 - Finance and Admin - Overtime</t>
  </si>
  <si>
    <t>2648 - Finance and Admin - Occ Sick Half</t>
  </si>
  <si>
    <t>2649 - Finance and Admin - Statutory Charge</t>
  </si>
  <si>
    <t>2651 - Finance and Admin - Statutory Pension</t>
  </si>
  <si>
    <t>2652 - Finance and Admin - Statutory Recovery</t>
  </si>
  <si>
    <t>2900 - Agency Supply Cover</t>
  </si>
  <si>
    <t>3000 - Repairs &amp; Maintenance (Buildings)</t>
  </si>
  <si>
    <t>3005 - Equipment Repairs and Maintenance</t>
  </si>
  <si>
    <t>3010 - Grounds Maintenance</t>
  </si>
  <si>
    <t>3020 - PFI Charges</t>
  </si>
  <si>
    <t>3041 - PAT Testing</t>
  </si>
  <si>
    <t>3042 - Uniform &amp; Protective Clothing</t>
  </si>
  <si>
    <t>3101 - Hygiene Services</t>
  </si>
  <si>
    <t>3102 - Cleaning Equipment</t>
  </si>
  <si>
    <t>3103 - Cleaning Materials</t>
  </si>
  <si>
    <t>3104 - Window Cleaning</t>
  </si>
  <si>
    <t>3105 - Cleaning Contract</t>
  </si>
  <si>
    <t>3200 - Water</t>
  </si>
  <si>
    <t>3201 - Sewerage</t>
  </si>
  <si>
    <t>3205 - Gas</t>
  </si>
  <si>
    <t>3210 - Electricity</t>
  </si>
  <si>
    <t>3215 - Oil</t>
  </si>
  <si>
    <t>3300 - Fire Alarm and Extinguishers</t>
  </si>
  <si>
    <t>3301 - Pest Control</t>
  </si>
  <si>
    <t>3302 - Refuse Collection</t>
  </si>
  <si>
    <t>3400 - Medical Requisites</t>
  </si>
  <si>
    <t>3401 - Business Rates</t>
  </si>
  <si>
    <t>3402 - Rent</t>
  </si>
  <si>
    <t>3403 - Insurance</t>
  </si>
  <si>
    <t>3500 - Security Alarm</t>
  </si>
  <si>
    <t>3600 - Security Patrol</t>
  </si>
  <si>
    <t>3601 - CCTV Monitoring</t>
  </si>
  <si>
    <t>3602 - Security Services</t>
  </si>
  <si>
    <t>3603 - Health and Safety</t>
  </si>
  <si>
    <t>3604 - Swimming Pool</t>
  </si>
  <si>
    <t>4005 - Books</t>
  </si>
  <si>
    <t>4010 - Equipment (Non IT)</t>
  </si>
  <si>
    <t>4025 - Photocopying</t>
  </si>
  <si>
    <t>4045 - Furniture</t>
  </si>
  <si>
    <t>4050 - Student Rewards</t>
  </si>
  <si>
    <t>4051 - School Uniform</t>
  </si>
  <si>
    <t>4125 - Minibus Costs</t>
  </si>
  <si>
    <t>4126 - Vehicle Hire</t>
  </si>
  <si>
    <t>4127 - Taxis</t>
  </si>
  <si>
    <t>4150 - Examination Fees</t>
  </si>
  <si>
    <t>4170 - Work Experience</t>
  </si>
  <si>
    <t>5010 - Catering Equipment</t>
  </si>
  <si>
    <t>5011 - Catering Client Svc Monitor</t>
  </si>
  <si>
    <t>5012 - Catering Maintenance &amp; Repairs</t>
  </si>
  <si>
    <t>5013 - Catering</t>
  </si>
  <si>
    <t>5014 - Hospitality</t>
  </si>
  <si>
    <t>5015 - Catering Supplies</t>
  </si>
  <si>
    <t>5016 - Catering Service Contact</t>
  </si>
  <si>
    <t>5050 - School Meals</t>
  </si>
  <si>
    <t>5100 - Fixed Line Communications</t>
  </si>
  <si>
    <t>5105 - Mobile Communications</t>
  </si>
  <si>
    <t>5111 - Subscriptions</t>
  </si>
  <si>
    <t>5112 - IT Hardware</t>
  </si>
  <si>
    <t>5113 - IT Software and Licences</t>
  </si>
  <si>
    <t>5114 - IT Consumables</t>
  </si>
  <si>
    <t>5116 - IT Operating Leases</t>
  </si>
  <si>
    <t>5117 - IT Service Agreements</t>
  </si>
  <si>
    <t>5118 - Broadband</t>
  </si>
  <si>
    <t>5155 - Bank Charges</t>
  </si>
  <si>
    <t>5205 - Postage</t>
  </si>
  <si>
    <t>5206 - Stationery</t>
  </si>
  <si>
    <t>5207 - General Office Expenses</t>
  </si>
  <si>
    <t>5208 - Photocopying</t>
  </si>
  <si>
    <t>5209 - PS Financials</t>
  </si>
  <si>
    <t>5315 - Staff Advertising</t>
  </si>
  <si>
    <t>5316 - Interview Expenses</t>
  </si>
  <si>
    <t>5317 - Long Service Awards</t>
  </si>
  <si>
    <t>5318 - DBS Checks</t>
  </si>
  <si>
    <t>5415 - Governance Service</t>
  </si>
  <si>
    <t>5416 - Governing Body Clerking Service</t>
  </si>
  <si>
    <t>5417 - Human Resources</t>
  </si>
  <si>
    <t>5418 - Legal Services</t>
  </si>
  <si>
    <t>5419 - Management Information Service</t>
  </si>
  <si>
    <t>5420 - Childcare Voucher Admin</t>
  </si>
  <si>
    <t>5421 - Conference Expenses</t>
  </si>
  <si>
    <t>5422 - De-delegation : Access &amp; FSM Services</t>
  </si>
  <si>
    <t>5423 - Staff Services - Consultancy</t>
  </si>
  <si>
    <t>5424 - Marketing and Communication</t>
  </si>
  <si>
    <t>5425 - Payroll</t>
  </si>
  <si>
    <t>5426 - School Improvement &amp; Skills</t>
  </si>
  <si>
    <t>5427 - Services to Schools</t>
  </si>
  <si>
    <t>5500 - Top Slice For Ebor Centralised Services</t>
  </si>
  <si>
    <t>5700 - Training Course Fees</t>
  </si>
  <si>
    <t>5701 - Training Travel</t>
  </si>
  <si>
    <t>5702 - Courses / Instructors</t>
  </si>
  <si>
    <t>5900 - External Audit</t>
  </si>
  <si>
    <t>5901 - Internal Audit</t>
  </si>
  <si>
    <t>6100 - Staff Travel &amp; Subsistence</t>
  </si>
  <si>
    <t>6101 - Staff Accommodation</t>
  </si>
  <si>
    <t>6500 - Trips Travel Costs</t>
  </si>
  <si>
    <t>6510 - Trips Food and Drink</t>
  </si>
  <si>
    <t>6520 - Trips Accommodation and / or Entrance</t>
  </si>
  <si>
    <t>6530 - Trips Insurance</t>
  </si>
  <si>
    <t>6950 - Gain / (Loss) on LGPS</t>
  </si>
  <si>
    <t>7025 - Write Offs</t>
  </si>
  <si>
    <t>8100 - DfE Devolved Formula Capital Grant</t>
  </si>
  <si>
    <t>8200 - Land &amp; Buildings Capital Acquisition</t>
  </si>
  <si>
    <t>New Account</t>
  </si>
  <si>
    <t>JOURNAL UPLOAD DETAILS</t>
  </si>
  <si>
    <t>Date</t>
  </si>
  <si>
    <t>Calendar Mth</t>
  </si>
  <si>
    <t>Fin. Period</t>
  </si>
  <si>
    <t>Comments</t>
  </si>
  <si>
    <t>ParentPay (Week1 ):</t>
  </si>
  <si>
    <t>ParentPay (Week 2):</t>
  </si>
  <si>
    <t>ParentPay (Week 3):</t>
  </si>
  <si>
    <t>ParentPay (Week 4):</t>
  </si>
  <si>
    <t>Income - Cash / Cheques (No. 1):</t>
  </si>
  <si>
    <t>Income - Cash / Cheques (No. 2):</t>
  </si>
  <si>
    <t>Income - Cash / Cheques (No. 3):</t>
  </si>
  <si>
    <t>Income - Cash / Cheques (No. 4):</t>
  </si>
  <si>
    <t>Income - Cash / Cheques (No. 5):</t>
  </si>
  <si>
    <t>Credit Card Numbers</t>
  </si>
  <si>
    <t>Nominal Code</t>
  </si>
  <si>
    <t>Account Code</t>
  </si>
  <si>
    <t xml:space="preserve"> GAG Funding Pupil Lead</t>
  </si>
  <si>
    <t xml:space="preserve"> Educational Services Grant</t>
  </si>
  <si>
    <t xml:space="preserve"> High Needs Funding</t>
  </si>
  <si>
    <t xml:space="preserve"> Infant Class Size Funding</t>
  </si>
  <si>
    <t xml:space="preserve"> Free School Meals</t>
  </si>
  <si>
    <t xml:space="preserve"> RPA Contribution</t>
  </si>
  <si>
    <t xml:space="preserve"> Minimum Funding Guarantee</t>
  </si>
  <si>
    <t xml:space="preserve"> Lump Sum Funding</t>
  </si>
  <si>
    <t xml:space="preserve"> PE Grant</t>
  </si>
  <si>
    <t xml:space="preserve"> LACSEG</t>
  </si>
  <si>
    <t xml:space="preserve"> Insurance</t>
  </si>
  <si>
    <t xml:space="preserve"> Teacher Threshold</t>
  </si>
  <si>
    <t xml:space="preserve"> Pupil Premium</t>
  </si>
  <si>
    <t xml:space="preserve"> Business Rates</t>
  </si>
  <si>
    <t xml:space="preserve"> Start Up Grant (A)</t>
  </si>
  <si>
    <t xml:space="preserve"> Start Up Grant (B)</t>
  </si>
  <si>
    <t xml:space="preserve"> SEN</t>
  </si>
  <si>
    <t xml:space="preserve"> SEN Funding (Above 15hrs)</t>
  </si>
  <si>
    <t xml:space="preserve"> Donations and / or Voluntary Funds</t>
  </si>
  <si>
    <t xml:space="preserve"> Breakfast Club</t>
  </si>
  <si>
    <t xml:space="preserve"> After School Club</t>
  </si>
  <si>
    <t xml:space="preserve"> Nursery / Preschool</t>
  </si>
  <si>
    <t xml:space="preserve"> Lettings and Room Hire</t>
  </si>
  <si>
    <t xml:space="preserve"> Transport Income</t>
  </si>
  <si>
    <t xml:space="preserve"> Sales of Other Goods and Services</t>
  </si>
  <si>
    <t xml:space="preserve"> Music Services</t>
  </si>
  <si>
    <t xml:space="preserve"> Catering</t>
  </si>
  <si>
    <t xml:space="preserve"> Forest Schools</t>
  </si>
  <si>
    <t xml:space="preserve"> Trip Income</t>
  </si>
  <si>
    <t xml:space="preserve"> Staff Services - Consultancy</t>
  </si>
  <si>
    <t xml:space="preserve"> Training Course Fees</t>
  </si>
  <si>
    <t xml:space="preserve"> Swimming Pool</t>
  </si>
  <si>
    <t xml:space="preserve"> Miscellaneous</t>
  </si>
  <si>
    <t xml:space="preserve"> Summer School</t>
  </si>
  <si>
    <t xml:space="preserve"> Yr7 Numeracy &amp; Literacy Catchup</t>
  </si>
  <si>
    <t xml:space="preserve"> Department / Subject Income</t>
  </si>
  <si>
    <t xml:space="preserve"> Uniforms Income</t>
  </si>
  <si>
    <t xml:space="preserve"> Sponsor Income</t>
  </si>
  <si>
    <t xml:space="preserve"> School Direct</t>
  </si>
  <si>
    <t xml:space="preserve"> School to School Support</t>
  </si>
  <si>
    <t xml:space="preserve"> Bank Interest</t>
  </si>
  <si>
    <t xml:space="preserve"> Teachers - Normal Pay</t>
  </si>
  <si>
    <t xml:space="preserve"> Teachers - Supply Teacher Pay</t>
  </si>
  <si>
    <t xml:space="preserve"> Teachers - Holiday Pay</t>
  </si>
  <si>
    <t xml:space="preserve"> Teachers - ET Teachers Pension ER</t>
  </si>
  <si>
    <t xml:space="preserve"> Teachers - Childcare Vouchers</t>
  </si>
  <si>
    <t xml:space="preserve"> Teachers - Employers NI</t>
  </si>
  <si>
    <t xml:space="preserve"> Teachers - Living Wage</t>
  </si>
  <si>
    <t xml:space="preserve"> Teachers - Monetary diff</t>
  </si>
  <si>
    <t xml:space="preserve"> Teachers - Additional Hours</t>
  </si>
  <si>
    <t xml:space="preserve"> Teachers - Casual Holiday Pay</t>
  </si>
  <si>
    <t xml:space="preserve"> Teachers - LGPS Main Scheme</t>
  </si>
  <si>
    <t xml:space="preserve"> Teachers - Cash Safeguard</t>
  </si>
  <si>
    <t xml:space="preserve"> Teachers - Pay Protection</t>
  </si>
  <si>
    <t xml:space="preserve"> Teachers - Special Needs Resp</t>
  </si>
  <si>
    <t xml:space="preserve"> Teachers - TLR2 Payment</t>
  </si>
  <si>
    <t xml:space="preserve"> Teachers - Overtime</t>
  </si>
  <si>
    <t xml:space="preserve"> Teachers - Occ Sick Half</t>
  </si>
  <si>
    <t xml:space="preserve"> Teachers - Statutory Charge</t>
  </si>
  <si>
    <t xml:space="preserve"> Teachers - Statutory Pension</t>
  </si>
  <si>
    <t xml:space="preserve"> Teachers - Statutory Recovery</t>
  </si>
  <si>
    <t xml:space="preserve"> Technicians - Normal Pay</t>
  </si>
  <si>
    <t xml:space="preserve"> Technicians - Supply Teacher Pay</t>
  </si>
  <si>
    <t xml:space="preserve"> Technicians - Holiday Pay</t>
  </si>
  <si>
    <t xml:space="preserve"> Technicians - Childcare Vouchers</t>
  </si>
  <si>
    <t xml:space="preserve"> Technicians - Employers NI</t>
  </si>
  <si>
    <t xml:space="preserve"> Technicians - Living Wage</t>
  </si>
  <si>
    <t xml:space="preserve"> Technicians - Monetary diff</t>
  </si>
  <si>
    <t xml:space="preserve"> Technicians - Additional Hours</t>
  </si>
  <si>
    <t xml:space="preserve"> Technicians - Casual Holiday Pay</t>
  </si>
  <si>
    <t xml:space="preserve"> Technicians - LGPS Main Scheme</t>
  </si>
  <si>
    <t xml:space="preserve"> Technicians - Cash Safeguard</t>
  </si>
  <si>
    <t xml:space="preserve"> Technicians - Pay Protection</t>
  </si>
  <si>
    <t xml:space="preserve"> Technicians - Special Needs Resp</t>
  </si>
  <si>
    <t xml:space="preserve"> Technicians - Overtime</t>
  </si>
  <si>
    <t xml:space="preserve"> Technicians - Occ Sick Half</t>
  </si>
  <si>
    <t xml:space="preserve"> Technicians - Statutory Charge</t>
  </si>
  <si>
    <t xml:space="preserve"> Technicians - Statutory Pension</t>
  </si>
  <si>
    <t xml:space="preserve"> Technicians - Statutory Recovery</t>
  </si>
  <si>
    <t xml:space="preserve"> Teaching Assistants - Normal Pay</t>
  </si>
  <si>
    <t xml:space="preserve"> Teaching Assistants - Supply Teacher Pay</t>
  </si>
  <si>
    <t xml:space="preserve"> Teaching Assistants - Holiday Pay</t>
  </si>
  <si>
    <t xml:space="preserve"> Teaching Assistants - Childcare Vouchers</t>
  </si>
  <si>
    <t xml:space="preserve"> Teaching Assistants - Employers NI</t>
  </si>
  <si>
    <t xml:space="preserve"> Teaching Assistants - Living Wage</t>
  </si>
  <si>
    <t xml:space="preserve"> Teaching Assistants - Monetary diff</t>
  </si>
  <si>
    <t xml:space="preserve"> Teaching Assistants - Additional Hours</t>
  </si>
  <si>
    <t xml:space="preserve"> Teaching Assistants - Casual Holiday Pay</t>
  </si>
  <si>
    <t xml:space="preserve"> Teaching Assistants - LGPS Main Scheme</t>
  </si>
  <si>
    <t xml:space="preserve"> Teaching Assistants - Cash Safeguard</t>
  </si>
  <si>
    <t xml:space="preserve"> Teaching Assistants - Pay Protection</t>
  </si>
  <si>
    <t xml:space="preserve"> Teaching Assistants - Special Needs Resp</t>
  </si>
  <si>
    <t xml:space="preserve"> Teaching Assistants - Overtime</t>
  </si>
  <si>
    <t xml:space="preserve"> Teaching Assistants - Occ Sick Half</t>
  </si>
  <si>
    <t xml:space="preserve"> Teaching Assistants - Statutory Charge</t>
  </si>
  <si>
    <t xml:space="preserve"> Teaching Assistants - Statutory Pension</t>
  </si>
  <si>
    <t xml:space="preserve"> Teaching Assistants - Statutory Recovery</t>
  </si>
  <si>
    <t xml:space="preserve"> Premises Staff - Normal Pay</t>
  </si>
  <si>
    <t xml:space="preserve"> Premises Staff - Supply Teacher Pay</t>
  </si>
  <si>
    <t xml:space="preserve"> Premises Staff - Holiday Pay</t>
  </si>
  <si>
    <t xml:space="preserve"> Premises Staff - Childcare Vouchers</t>
  </si>
  <si>
    <t xml:space="preserve"> Premises Staff - Employers NI</t>
  </si>
  <si>
    <t xml:space="preserve"> Premises Staff - Living Wage</t>
  </si>
  <si>
    <t xml:space="preserve"> Premises Staff - Monetary diff</t>
  </si>
  <si>
    <t xml:space="preserve"> Premises Staff - Additional Hours</t>
  </si>
  <si>
    <t xml:space="preserve"> Premises Staff - Casual Holiday Pay</t>
  </si>
  <si>
    <t xml:space="preserve"> Premises Staff - LGPS Main Scheme</t>
  </si>
  <si>
    <t xml:space="preserve"> Premises Staff - Cash Safeguard</t>
  </si>
  <si>
    <t xml:space="preserve"> Premises Staff - Pay Protection</t>
  </si>
  <si>
    <t xml:space="preserve"> Premises Staff - Special Needs Resp</t>
  </si>
  <si>
    <t xml:space="preserve"> Premises Staff - Overtime</t>
  </si>
  <si>
    <t xml:space="preserve"> Premises Staff - Occ Sick Half</t>
  </si>
  <si>
    <t xml:space="preserve"> Premises Staff - Statutory Charge</t>
  </si>
  <si>
    <t xml:space="preserve"> Premises Staff - Statutory Pension</t>
  </si>
  <si>
    <t xml:space="preserve"> Premises Staff - Statutory Recovery</t>
  </si>
  <si>
    <t xml:space="preserve"> Midday Supervisor - Normal Pay</t>
  </si>
  <si>
    <t xml:space="preserve"> Midday Supervisor - Supply Teacher Pay</t>
  </si>
  <si>
    <t xml:space="preserve"> Midday Supervisor - Holiday Pay</t>
  </si>
  <si>
    <t xml:space="preserve"> Midday Supervisor - Childcare Vouchers</t>
  </si>
  <si>
    <t xml:space="preserve"> Midday Supervisor - Employers NI</t>
  </si>
  <si>
    <t xml:space="preserve"> Midday Supervisor - Living Wage</t>
  </si>
  <si>
    <t xml:space="preserve"> Midday Supervisor - Monetary diff</t>
  </si>
  <si>
    <t xml:space="preserve"> Midday Supervisor - Additional Hours</t>
  </si>
  <si>
    <t xml:space="preserve"> Midday Supervisor - Casual Holiday Pay</t>
  </si>
  <si>
    <t xml:space="preserve"> Midday Supervisor - LGPS Main Scheme</t>
  </si>
  <si>
    <t xml:space="preserve"> Midday Supervisor - Cash Safeguard</t>
  </si>
  <si>
    <t xml:space="preserve"> Midday Supervisor - Pay Protection</t>
  </si>
  <si>
    <t xml:space="preserve"> Midday Supervisor - Special Needs Resp</t>
  </si>
  <si>
    <t xml:space="preserve"> Midday Supervisor - Overtime</t>
  </si>
  <si>
    <t xml:space="preserve"> Midday Supervisor - Occ Sick Half</t>
  </si>
  <si>
    <t xml:space="preserve"> Midday Supervisor - Statutory Charge</t>
  </si>
  <si>
    <t xml:space="preserve"> Midday Supervisor - Statutory Pension</t>
  </si>
  <si>
    <t xml:space="preserve"> Midday Supervisor - Statutory Recovery</t>
  </si>
  <si>
    <t xml:space="preserve"> Other Staff - Normal Pay</t>
  </si>
  <si>
    <t xml:space="preserve"> Other Staff - Supply Teacher Pay</t>
  </si>
  <si>
    <t xml:space="preserve"> Other Staff - Holiday Pay on Leaving</t>
  </si>
  <si>
    <t xml:space="preserve"> Other Staff - Childcare Vouchers</t>
  </si>
  <si>
    <t xml:space="preserve"> Other Staff - Employers NI</t>
  </si>
  <si>
    <t xml:space="preserve"> Other Staff - Living Wage</t>
  </si>
  <si>
    <t xml:space="preserve"> Other Staff - Monetary diff</t>
  </si>
  <si>
    <t xml:space="preserve"> Other Staff - Additional Hours</t>
  </si>
  <si>
    <t xml:space="preserve"> Other Staff - Casual Holiday Pay</t>
  </si>
  <si>
    <t xml:space="preserve"> Other Staff - LGPS Main Scheme</t>
  </si>
  <si>
    <t xml:space="preserve"> Other Staff - Cash Safeguard</t>
  </si>
  <si>
    <t xml:space="preserve"> Other Staff - Pay Protection</t>
  </si>
  <si>
    <t xml:space="preserve"> Other Staff - Special Needs Resp</t>
  </si>
  <si>
    <t xml:space="preserve"> Other Staff - Overtime</t>
  </si>
  <si>
    <t xml:space="preserve"> Other Staff - Occ Sick Half</t>
  </si>
  <si>
    <t xml:space="preserve"> Other Staff - Statutory Charge</t>
  </si>
  <si>
    <t xml:space="preserve"> Other Staff - Statutory Pension</t>
  </si>
  <si>
    <t xml:space="preserve"> Other Staff - Statutory Recovery</t>
  </si>
  <si>
    <t xml:space="preserve"> Finance and Admin - Normal Pay</t>
  </si>
  <si>
    <t xml:space="preserve"> Finance and Admin - Supply Teacher Pay</t>
  </si>
  <si>
    <t xml:space="preserve"> Finance and Admin - Holiday Pay</t>
  </si>
  <si>
    <t xml:space="preserve"> Finance and Admin - Childcare Vouchers</t>
  </si>
  <si>
    <t xml:space="preserve"> Finance and Admin - Employers NI</t>
  </si>
  <si>
    <t xml:space="preserve"> Finance and Admin - Living Wage</t>
  </si>
  <si>
    <t xml:space="preserve"> Finance and Admin - Monetary diff</t>
  </si>
  <si>
    <t xml:space="preserve"> Finance and Admin - Additional Hours</t>
  </si>
  <si>
    <t xml:space="preserve"> Finance and Admin - Casual Holiday Pay</t>
  </si>
  <si>
    <t xml:space="preserve"> Finance and Admin - LGPS Main Scheme</t>
  </si>
  <si>
    <t xml:space="preserve"> Finance and Admin - Cash Safeguard</t>
  </si>
  <si>
    <t xml:space="preserve"> Finance and Admin - Pay Protection</t>
  </si>
  <si>
    <t xml:space="preserve"> Finance and Admin - Special Needs Resp</t>
  </si>
  <si>
    <t xml:space="preserve"> Finance and Admin - Overtime</t>
  </si>
  <si>
    <t xml:space="preserve"> Finance and Admin - Occ Sick Half</t>
  </si>
  <si>
    <t xml:space="preserve"> Finance and Admin - Statutory Charge</t>
  </si>
  <si>
    <t xml:space="preserve"> Finance and Admin - Statutory Pension</t>
  </si>
  <si>
    <t xml:space="preserve"> Finance and Admin - Statutory Recovery</t>
  </si>
  <si>
    <t xml:space="preserve"> Agency Supply Cover</t>
  </si>
  <si>
    <t xml:space="preserve"> Repairs &amp; Maintenance (Buildings)</t>
  </si>
  <si>
    <t xml:space="preserve"> Equipment Repairs and Maintenance</t>
  </si>
  <si>
    <t xml:space="preserve"> Grounds Maintenance</t>
  </si>
  <si>
    <t xml:space="preserve"> PFI Charges</t>
  </si>
  <si>
    <t xml:space="preserve"> PAT Testing</t>
  </si>
  <si>
    <t xml:space="preserve"> Uniform &amp; Protective Clothing</t>
  </si>
  <si>
    <t xml:space="preserve"> Hygiene Services</t>
  </si>
  <si>
    <t xml:space="preserve"> Cleaning Equipment</t>
  </si>
  <si>
    <t xml:space="preserve"> Cleaning Materials</t>
  </si>
  <si>
    <t xml:space="preserve"> Window Cleaning</t>
  </si>
  <si>
    <t xml:space="preserve"> Cleaning Contract</t>
  </si>
  <si>
    <t xml:space="preserve"> Water</t>
  </si>
  <si>
    <t xml:space="preserve"> Sewerage</t>
  </si>
  <si>
    <t xml:space="preserve"> Gas</t>
  </si>
  <si>
    <t xml:space="preserve"> Electricity</t>
  </si>
  <si>
    <t xml:space="preserve"> Oil</t>
  </si>
  <si>
    <t xml:space="preserve"> Fire Alarm and Extinguishers</t>
  </si>
  <si>
    <t xml:space="preserve"> Pest Control</t>
  </si>
  <si>
    <t xml:space="preserve"> Refuse Collection</t>
  </si>
  <si>
    <t xml:space="preserve"> Medical Requisites</t>
  </si>
  <si>
    <t xml:space="preserve"> Rent</t>
  </si>
  <si>
    <t xml:space="preserve"> Security Alarm</t>
  </si>
  <si>
    <t xml:space="preserve"> Security Patrol</t>
  </si>
  <si>
    <t xml:space="preserve"> CCTV Monitoring</t>
  </si>
  <si>
    <t xml:space="preserve"> Security Services</t>
  </si>
  <si>
    <t xml:space="preserve"> Health and Safety</t>
  </si>
  <si>
    <t xml:space="preserve"> Books</t>
  </si>
  <si>
    <t xml:space="preserve"> Equipment (Non IT)</t>
  </si>
  <si>
    <t xml:space="preserve"> Photocopying</t>
  </si>
  <si>
    <t xml:space="preserve"> Furniture</t>
  </si>
  <si>
    <t xml:space="preserve"> Student Rewards</t>
  </si>
  <si>
    <t xml:space="preserve"> School Uniform</t>
  </si>
  <si>
    <t xml:space="preserve"> Minibus Costs</t>
  </si>
  <si>
    <t xml:space="preserve"> Vehicle Hire</t>
  </si>
  <si>
    <t xml:space="preserve"> Taxis</t>
  </si>
  <si>
    <t xml:space="preserve"> Examination Fees</t>
  </si>
  <si>
    <t xml:space="preserve"> Work Experience</t>
  </si>
  <si>
    <t xml:space="preserve"> Catering Equipment</t>
  </si>
  <si>
    <t xml:space="preserve"> Catering Client Svc Monitor</t>
  </si>
  <si>
    <t xml:space="preserve"> Catering Maintenance &amp; Repairs</t>
  </si>
  <si>
    <t xml:space="preserve"> Hospitality</t>
  </si>
  <si>
    <t xml:space="preserve"> Catering Supplies</t>
  </si>
  <si>
    <t xml:space="preserve"> Catering Service Contact</t>
  </si>
  <si>
    <t xml:space="preserve"> School Meals</t>
  </si>
  <si>
    <t xml:space="preserve"> Fixed Line Communications</t>
  </si>
  <si>
    <t xml:space="preserve"> Mobile Communications</t>
  </si>
  <si>
    <t xml:space="preserve"> Subscriptions</t>
  </si>
  <si>
    <t xml:space="preserve"> IT Hardware</t>
  </si>
  <si>
    <t xml:space="preserve"> IT Software and Licences</t>
  </si>
  <si>
    <t xml:space="preserve"> IT Consumables</t>
  </si>
  <si>
    <t xml:space="preserve"> IT Operating Leases</t>
  </si>
  <si>
    <t xml:space="preserve"> IT Service Agreements</t>
  </si>
  <si>
    <t xml:space="preserve"> Broadband</t>
  </si>
  <si>
    <t xml:space="preserve"> Bank Charges</t>
  </si>
  <si>
    <t xml:space="preserve"> Postage</t>
  </si>
  <si>
    <t xml:space="preserve"> Stationery</t>
  </si>
  <si>
    <t xml:space="preserve"> General Office Expenses</t>
  </si>
  <si>
    <t xml:space="preserve"> PS Financials</t>
  </si>
  <si>
    <t xml:space="preserve"> Staff Advertising</t>
  </si>
  <si>
    <t xml:space="preserve"> Interview Expenses</t>
  </si>
  <si>
    <t xml:space="preserve"> Long Service Awards</t>
  </si>
  <si>
    <t xml:space="preserve"> DBS Checks</t>
  </si>
  <si>
    <t xml:space="preserve"> Governance Service</t>
  </si>
  <si>
    <t xml:space="preserve"> Governing Body Clerking Service</t>
  </si>
  <si>
    <t xml:space="preserve"> Human Resources</t>
  </si>
  <si>
    <t xml:space="preserve"> Legal Services</t>
  </si>
  <si>
    <t xml:space="preserve"> Management Information Service</t>
  </si>
  <si>
    <t xml:space="preserve"> Childcare Voucher Admin</t>
  </si>
  <si>
    <t xml:space="preserve"> Conference Expenses</t>
  </si>
  <si>
    <t xml:space="preserve"> De-delegation : Access &amp; FSM Services</t>
  </si>
  <si>
    <t xml:space="preserve"> Marketing and Communication</t>
  </si>
  <si>
    <t xml:space="preserve"> Payroll</t>
  </si>
  <si>
    <t xml:space="preserve"> School Improvement &amp; Skills</t>
  </si>
  <si>
    <t xml:space="preserve"> Services to Schools</t>
  </si>
  <si>
    <t xml:space="preserve"> Top Slice For Ebor Centralised Services</t>
  </si>
  <si>
    <t xml:space="preserve"> Training Travel</t>
  </si>
  <si>
    <t xml:space="preserve"> Courses / Instructors</t>
  </si>
  <si>
    <t xml:space="preserve"> External Audit</t>
  </si>
  <si>
    <t xml:space="preserve"> Internal Audit</t>
  </si>
  <si>
    <t xml:space="preserve"> Staff Travel &amp; Subsistence</t>
  </si>
  <si>
    <t xml:space="preserve"> Staff Accommodation</t>
  </si>
  <si>
    <t xml:space="preserve"> Trips Travel Costs</t>
  </si>
  <si>
    <t xml:space="preserve"> Trips Food and Drink</t>
  </si>
  <si>
    <t xml:space="preserve"> Trips Accommodation and / or Entrance</t>
  </si>
  <si>
    <t xml:space="preserve"> Trips Insurance</t>
  </si>
  <si>
    <t xml:space="preserve"> Gain / (Loss) on LGPS</t>
  </si>
  <si>
    <t xml:space="preserve"> Write Offs</t>
  </si>
  <si>
    <t xml:space="preserve"> DfE Devolved Formula Capital Grant</t>
  </si>
  <si>
    <t xml:space="preserve"> Land &amp; Buildings Capital Acquisition</t>
  </si>
  <si>
    <t/>
  </si>
  <si>
    <t>Code Search</t>
  </si>
  <si>
    <t>Paying In Number:</t>
  </si>
  <si>
    <t>Income - Cash / Cheques (No. 6):</t>
  </si>
  <si>
    <t>ParentPay (Week 5):</t>
  </si>
  <si>
    <t>Years</t>
  </si>
  <si>
    <t>2016/17</t>
  </si>
  <si>
    <t>PayPoint (Week 1):</t>
  </si>
  <si>
    <t>PayPoint (Week 2):</t>
  </si>
  <si>
    <t>PayPoint (Week 3):</t>
  </si>
  <si>
    <t>PayPoint (Week 4):</t>
  </si>
  <si>
    <t>PayPoint (Week 5):</t>
  </si>
  <si>
    <t>Income Record Instructions</t>
  </si>
  <si>
    <r>
      <t xml:space="preserve">Please follow the following instructions when completing the Income Record form. 
Information should be completed in the format requested, where applicable, as informtion included on this form is used to automatically upload the data into PSF.  </t>
    </r>
    <r>
      <rPr>
        <b/>
        <i/>
        <sz val="11"/>
        <color theme="6" tint="-0.249977111117893"/>
        <rFont val="Calibri"/>
        <family val="2"/>
        <scheme val="minor"/>
      </rPr>
      <t>All green cells</t>
    </r>
    <r>
      <rPr>
        <sz val="11"/>
        <color theme="1"/>
        <rFont val="Calibri"/>
        <family val="2"/>
        <scheme val="minor"/>
      </rPr>
      <t xml:space="preserve"> should be completed, except where there is insufficient information to do so i.e. there are less than 15 lines of income on a paying slip to be recorded.
A single Income Record should be completed for each school in any given month, showing all Cash / Cheques received, recorded per paying in slip, as appropriate and all ParentPay and PayPoint Information.</t>
    </r>
  </si>
  <si>
    <t>1) Cash &amp; Cheque income</t>
  </si>
  <si>
    <t>2) ParentPay and PayPoint income</t>
  </si>
  <si>
    <t>Included below are instructions for:</t>
  </si>
  <si>
    <t>1) Cash &amp; Cheque Income</t>
  </si>
  <si>
    <t>2) ParentPay &amp; PayPoint Income</t>
  </si>
  <si>
    <r>
      <t xml:space="preserve">Please follow the following instructions when completing the Income Record form. 
Information should be completed in the format requested, where applicable, as informtion included on this form is used to automatically upload the data into PSF.  </t>
    </r>
    <r>
      <rPr>
        <b/>
        <i/>
        <sz val="11"/>
        <color theme="6" tint="-0.249977111117893"/>
        <rFont val="Calibri"/>
        <family val="2"/>
        <scheme val="minor"/>
      </rPr>
      <t>All green cells</t>
    </r>
    <r>
      <rPr>
        <sz val="11"/>
        <color theme="1"/>
        <rFont val="Calibri"/>
        <family val="2"/>
        <scheme val="minor"/>
      </rPr>
      <t xml:space="preserve"> should be completed, except where there is insufficient information to do so i.e. there are less than 15 lines of income on the ParentPay / PayPoint Statement to be recorded.
A single Income Record should be completed for each school in any given month, showing all Cash / Cheques received, recorded per paying in slip, as appropriate and all ParentPay and PayPoint Information.</t>
    </r>
  </si>
  <si>
    <t>CPD001</t>
  </si>
  <si>
    <t>Staff Development</t>
  </si>
  <si>
    <t>TRP001</t>
  </si>
  <si>
    <t>School Trips</t>
  </si>
  <si>
    <t>CAM</t>
  </si>
  <si>
    <t>SIG</t>
  </si>
  <si>
    <t>Camblesforth Headteacher Card</t>
  </si>
  <si>
    <t>Sigglesthorne Headteacher Card</t>
  </si>
  <si>
    <t>CPD001 - Staff Development</t>
  </si>
  <si>
    <t>Sigglesthorne CofE Primary Academy</t>
  </si>
  <si>
    <t>Camblesforth Community Primary Academy</t>
  </si>
  <si>
    <t>Caretaker Supplies</t>
  </si>
  <si>
    <t>3100 - Caretaker Supplies</t>
  </si>
  <si>
    <t>Teaching Assistants - ET Teachers Pensio</t>
  </si>
  <si>
    <t>2203 - Teaching Assistants - ET Teachers Pensio</t>
  </si>
  <si>
    <t>Capitation</t>
  </si>
  <si>
    <t>4030 - Capitation</t>
  </si>
  <si>
    <t>Professional Services - Educational</t>
  </si>
  <si>
    <t>4135 - Professional Services - Educational</t>
  </si>
  <si>
    <t>Professional Services - Non Educational</t>
  </si>
  <si>
    <t>5140 - Professional Services - Non Educational</t>
  </si>
  <si>
    <t>Statement Date</t>
  </si>
  <si>
    <t>Expenditure - Credit Card</t>
  </si>
  <si>
    <t>Receipt Attached</t>
  </si>
  <si>
    <t>Credit Card - Receipt Attached</t>
  </si>
  <si>
    <t>Y</t>
  </si>
  <si>
    <t>N</t>
  </si>
  <si>
    <t>Alderman Cogan's Church of England Primary Academy</t>
  </si>
  <si>
    <t>Hob Moor Oaks Academy</t>
  </si>
  <si>
    <t>Hob Moor Primary Academy</t>
  </si>
  <si>
    <t>Park Grove Primary Academy</t>
  </si>
  <si>
    <t>Sproatley Endowed Chuch of England Academy</t>
  </si>
  <si>
    <t>Tockwith Church of England Primary Academy</t>
  </si>
  <si>
    <t>2017/18</t>
  </si>
  <si>
    <t>ACS</t>
  </si>
  <si>
    <t>HMO</t>
  </si>
  <si>
    <t>HMS</t>
  </si>
  <si>
    <t>MAR</t>
  </si>
  <si>
    <t>PGS</t>
  </si>
  <si>
    <t>SHS</t>
  </si>
  <si>
    <t>SPR</t>
  </si>
  <si>
    <t>TOC</t>
  </si>
  <si>
    <t>Alderman Cogan's Headteacher Card</t>
  </si>
  <si>
    <t>Hob Moor Oaks Headteacher Card</t>
  </si>
  <si>
    <t>Hob Moor Primary Headteacher Card</t>
  </si>
  <si>
    <t>Marfleet Headteacher Card</t>
  </si>
  <si>
    <t>Park Grove Headteacher Card</t>
  </si>
  <si>
    <t>Staynor Hall Headteacher Card</t>
  </si>
  <si>
    <t>Sproatley Headteacher Card</t>
  </si>
  <si>
    <t>Tockwith Headteacher Card</t>
  </si>
  <si>
    <t>Brotherton and Byram Headteacher Card</t>
  </si>
  <si>
    <t>Ebor Acdemy Trust Headteacher Card</t>
  </si>
  <si>
    <t>Ebor Academy Filey Headteacher Card</t>
  </si>
  <si>
    <t>Haxby Road Headteacher Card</t>
  </si>
  <si>
    <t>Robert Wilkinson Headteacher Card</t>
  </si>
  <si>
    <t>ASS001</t>
  </si>
  <si>
    <t>Assessment</t>
  </si>
  <si>
    <t>ASS001 - Assessment</t>
  </si>
  <si>
    <t>Apprentice Levy</t>
  </si>
  <si>
    <t>2905 - Apprentice Levy</t>
  </si>
  <si>
    <t>Location / Academy Name:</t>
  </si>
  <si>
    <t>Period End Date:</t>
  </si>
  <si>
    <r>
      <t xml:space="preserve">Note: please use </t>
    </r>
    <r>
      <rPr>
        <u/>
        <sz val="14"/>
        <color rgb="FFFF0000"/>
        <rFont val="Calibri"/>
        <family val="2"/>
        <scheme val="minor"/>
      </rPr>
      <t>negative</t>
    </r>
    <r>
      <rPr>
        <sz val="14"/>
        <color rgb="FFFF0000"/>
        <rFont val="Calibri"/>
        <family val="2"/>
        <scheme val="minor"/>
      </rPr>
      <t xml:space="preserve"> figures for income</t>
    </r>
  </si>
  <si>
    <r>
      <t xml:space="preserve">Note: please use </t>
    </r>
    <r>
      <rPr>
        <u/>
        <sz val="14"/>
        <color rgb="FFFF0000"/>
        <rFont val="Calibri"/>
        <family val="2"/>
        <scheme val="minor"/>
      </rPr>
      <t>positive</t>
    </r>
    <r>
      <rPr>
        <sz val="14"/>
        <color rgb="FFFF0000"/>
        <rFont val="Calibri"/>
        <family val="2"/>
        <scheme val="minor"/>
      </rPr>
      <t xml:space="preserve"> figures for expenditure</t>
    </r>
  </si>
  <si>
    <t>EAS</t>
  </si>
  <si>
    <t>Easington CE Primary Academy</t>
  </si>
  <si>
    <t>PAT</t>
  </si>
  <si>
    <t>Patrington CE Primary Academy</t>
  </si>
  <si>
    <t>Marfleet Primary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</si>
</sst>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1"/>
      <name val="Calibri"/>
      <family val="2"/>
      <scheme val="minor"/>
    </font>
    <font>
      <sz val="11"/>
      <name val="Calibri"/>
      <family val="2"/>
      <scheme val="minor"/>
    </font>
    <font>
      <sz val="11"/>
      <name val="Calibri"/>
      <family val="2"/>
    </font>
    <font>
      <sz val="11"/>
      <color rgb="FF0000FF"/>
      <name val="Courier New"/>
      <family val="3"/>
    </font>
    <font>
      <sz val="11"/>
      <color rgb="FF000000"/>
      <name val="Calibri"/>
      <family val="2"/>
    </font>
    <font>
      <b/>
      <u/>
      <sz val="14"/>
      <color theme="1"/>
      <name val="Calibri"/>
      <family val="2"/>
      <scheme val="minor"/>
    </font>
    <font>
      <b/>
      <i/>
      <sz val="11"/>
      <color theme="6" tint="-0.249977111117893"/>
      <name val="Calibri"/>
      <family val="2"/>
      <scheme val="minor"/>
    </font>
    <font>
      <sz val="14"/>
      <color rgb="FFFF0000"/>
      <name val="Calibri"/>
      <family val="2"/>
      <scheme val="minor"/>
    </font>
    <font>
      <b/>
      <u/>
      <sz val="11"/>
      <name val="Calibri"/>
      <family val="2"/>
      <scheme val="minor"/>
    </font>
    <font>
      <u/>
      <sz val="14"/>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70">
    <xf numFmtId="0" fontId="0" fillId="0" borderId="0" xfId="0"/>
    <xf numFmtId="0" fontId="0" fillId="0" borderId="0" xfId="0" applyAlignment="1">
      <alignment horizontal="center"/>
    </xf>
    <xf numFmtId="0" fontId="16" fillId="0" borderId="0" xfId="0" applyFont="1" applyAlignment="1">
      <alignment horizontal="center"/>
    </xf>
    <xf numFmtId="0" fontId="0" fillId="0" borderId="10" xfId="0" applyFill="1" applyBorder="1" applyAlignment="1">
      <alignment horizontal="center"/>
    </xf>
    <xf numFmtId="0" fontId="0" fillId="0" borderId="10" xfId="0" applyFill="1" applyBorder="1"/>
    <xf numFmtId="0" fontId="20" fillId="0" borderId="0" xfId="0" applyFont="1" applyFill="1" applyAlignment="1">
      <alignment horizontal="center"/>
    </xf>
    <xf numFmtId="0" fontId="20" fillId="0" borderId="0" xfId="0" applyFont="1" applyFill="1"/>
    <xf numFmtId="0" fontId="16" fillId="0" borderId="0" xfId="0" applyFont="1" applyFill="1" applyBorder="1" applyAlignment="1">
      <alignment horizontal="center" vertical="top" wrapText="1"/>
    </xf>
    <xf numFmtId="0" fontId="0" fillId="0" borderId="0" xfId="0" applyBorder="1" applyAlignment="1" applyProtection="1">
      <alignment horizontal="center"/>
    </xf>
    <xf numFmtId="0" fontId="16" fillId="0" borderId="0" xfId="0" applyFont="1" applyAlignment="1">
      <alignment horizontal="center" vertical="top"/>
    </xf>
    <xf numFmtId="0" fontId="16" fillId="0" borderId="0" xfId="0" applyFont="1" applyBorder="1" applyAlignment="1">
      <alignment horizontal="center" vertical="top" wrapText="1"/>
    </xf>
    <xf numFmtId="0" fontId="0" fillId="0" borderId="10" xfId="0" applyBorder="1"/>
    <xf numFmtId="0" fontId="0" fillId="0" borderId="10" xfId="0" quotePrefix="1" applyBorder="1" applyAlignment="1">
      <alignment horizontal="center"/>
    </xf>
    <xf numFmtId="0" fontId="19" fillId="0" borderId="10" xfId="0" applyFont="1" applyFill="1" applyBorder="1" applyAlignment="1">
      <alignment horizontal="center"/>
    </xf>
    <xf numFmtId="0" fontId="16" fillId="0" borderId="13" xfId="0" applyFont="1" applyBorder="1" applyAlignment="1">
      <alignment horizontal="center"/>
    </xf>
    <xf numFmtId="0" fontId="0" fillId="0" borderId="13" xfId="0" quotePrefix="1" applyBorder="1" applyAlignment="1">
      <alignment horizontal="center"/>
    </xf>
    <xf numFmtId="0" fontId="19" fillId="0" borderId="0" xfId="0" applyFont="1" applyFill="1" applyBorder="1" applyAlignment="1">
      <alignment horizontal="center"/>
    </xf>
    <xf numFmtId="0" fontId="20" fillId="0" borderId="0" xfId="0" applyFont="1" applyFill="1" applyBorder="1"/>
    <xf numFmtId="0" fontId="21" fillId="0" borderId="0" xfId="0" applyFont="1" applyFill="1" applyBorder="1"/>
    <xf numFmtId="0" fontId="16" fillId="0" borderId="10" xfId="0" applyFont="1" applyBorder="1" applyAlignment="1">
      <alignment horizontal="left" vertical="top"/>
    </xf>
    <xf numFmtId="0" fontId="16" fillId="0" borderId="10" xfId="0" applyFont="1" applyBorder="1" applyAlignment="1">
      <alignment horizontal="left" vertical="top" wrapText="1"/>
    </xf>
    <xf numFmtId="0" fontId="16" fillId="0" borderId="10" xfId="0" applyFont="1" applyFill="1" applyBorder="1" applyAlignment="1">
      <alignment horizontal="center" vertical="top" wrapText="1"/>
    </xf>
    <xf numFmtId="0" fontId="0" fillId="0" borderId="10" xfId="0" applyBorder="1" applyAlignment="1">
      <alignment horizontal="center"/>
    </xf>
    <xf numFmtId="0" fontId="0" fillId="0" borderId="10" xfId="0" applyFont="1" applyFill="1" applyBorder="1"/>
    <xf numFmtId="0" fontId="16" fillId="0" borderId="10" xfId="0" applyFont="1" applyBorder="1" applyAlignment="1">
      <alignment horizontal="center"/>
    </xf>
    <xf numFmtId="0" fontId="0" fillId="0" borderId="0" xfId="0" applyAlignment="1">
      <alignment horizontal="left"/>
    </xf>
    <xf numFmtId="0" fontId="20" fillId="0" borderId="10" xfId="0" applyFont="1" applyFill="1" applyBorder="1" applyAlignment="1">
      <alignment horizontal="left"/>
    </xf>
    <xf numFmtId="0" fontId="0" fillId="0" borderId="10" xfId="0" applyBorder="1" applyAlignment="1">
      <alignment horizontal="left"/>
    </xf>
    <xf numFmtId="0" fontId="0" fillId="33" borderId="10" xfId="0" applyFill="1" applyBorder="1" applyAlignment="1" applyProtection="1">
      <alignment horizontal="left"/>
      <protection locked="0"/>
    </xf>
    <xf numFmtId="8" fontId="0" fillId="33" borderId="10" xfId="0" applyNumberFormat="1" applyFill="1" applyBorder="1" applyAlignment="1" applyProtection="1">
      <alignment horizontal="right"/>
      <protection locked="0"/>
    </xf>
    <xf numFmtId="14" fontId="0" fillId="0" borderId="0" xfId="0" applyNumberFormat="1" applyAlignment="1">
      <alignment horizontal="left"/>
    </xf>
    <xf numFmtId="0" fontId="16" fillId="0" borderId="16" xfId="0" applyFont="1" applyBorder="1" applyAlignment="1">
      <alignment horizontal="center"/>
    </xf>
    <xf numFmtId="17" fontId="0" fillId="0" borderId="0" xfId="0" applyNumberFormat="1" applyAlignment="1">
      <alignment horizontal="center"/>
    </xf>
    <xf numFmtId="0" fontId="16" fillId="0" borderId="0" xfId="0" applyFont="1" applyBorder="1" applyAlignment="1">
      <alignment horizontal="center"/>
    </xf>
    <xf numFmtId="1" fontId="0" fillId="0" borderId="10" xfId="0" quotePrefix="1" applyNumberFormat="1" applyBorder="1" applyAlignment="1">
      <alignment horizontal="center"/>
    </xf>
    <xf numFmtId="0" fontId="16" fillId="0" borderId="14" xfId="0" applyFont="1" applyBorder="1" applyAlignment="1">
      <alignment horizontal="center"/>
    </xf>
    <xf numFmtId="0" fontId="18" fillId="0" borderId="0" xfId="0" applyFont="1"/>
    <xf numFmtId="49" fontId="0" fillId="0" borderId="0" xfId="0" applyNumberFormat="1" applyAlignment="1">
      <alignment horizontal="left"/>
    </xf>
    <xf numFmtId="0" fontId="16" fillId="0" borderId="0" xfId="0" applyFont="1" applyProtection="1"/>
    <xf numFmtId="0" fontId="0" fillId="0" borderId="0" xfId="0" applyProtection="1"/>
    <xf numFmtId="164" fontId="0" fillId="0" borderId="0" xfId="0" applyNumberFormat="1" applyProtection="1"/>
    <xf numFmtId="0" fontId="0" fillId="0" borderId="0" xfId="0" applyAlignment="1" applyProtection="1">
      <alignment horizontal="center"/>
    </xf>
    <xf numFmtId="0" fontId="0" fillId="0" borderId="0" xfId="0" applyFill="1" applyProtection="1"/>
    <xf numFmtId="8" fontId="14" fillId="0" borderId="0" xfId="0" applyNumberFormat="1" applyFont="1" applyFill="1" applyProtection="1"/>
    <xf numFmtId="0" fontId="0" fillId="0" borderId="0" xfId="0" quotePrefix="1" applyProtection="1"/>
    <xf numFmtId="8" fontId="20" fillId="0" borderId="0" xfId="0" applyNumberFormat="1" applyFont="1" applyProtection="1"/>
    <xf numFmtId="8" fontId="20" fillId="0" borderId="0" xfId="0" applyNumberFormat="1" applyFont="1" applyFill="1" applyProtection="1"/>
    <xf numFmtId="164" fontId="0" fillId="0" borderId="0" xfId="0" applyNumberFormat="1" applyFill="1" applyProtection="1"/>
    <xf numFmtId="0" fontId="16" fillId="0" borderId="0" xfId="0" applyFont="1" applyFill="1" applyProtection="1"/>
    <xf numFmtId="0" fontId="0" fillId="0" borderId="0" xfId="0" applyFill="1" applyAlignment="1" applyProtection="1">
      <alignment horizontal="center"/>
    </xf>
    <xf numFmtId="14" fontId="16" fillId="0" borderId="0" xfId="0" applyNumberFormat="1" applyFont="1" applyProtection="1"/>
    <xf numFmtId="0" fontId="16" fillId="0" borderId="0" xfId="0" applyFont="1" applyAlignment="1" applyProtection="1">
      <alignment horizontal="right"/>
    </xf>
    <xf numFmtId="164" fontId="16" fillId="0" borderId="0" xfId="0" applyNumberFormat="1" applyFont="1" applyAlignment="1" applyProtection="1">
      <alignment horizontal="center"/>
    </xf>
    <xf numFmtId="0" fontId="16" fillId="0" borderId="0" xfId="0" applyFont="1" applyAlignment="1" applyProtection="1">
      <alignment horizontal="center"/>
    </xf>
    <xf numFmtId="8" fontId="0" fillId="0" borderId="10" xfId="0" applyNumberFormat="1" applyBorder="1" applyProtection="1"/>
    <xf numFmtId="8" fontId="0" fillId="0" borderId="11" xfId="0" applyNumberFormat="1" applyBorder="1" applyProtection="1"/>
    <xf numFmtId="0" fontId="16" fillId="0" borderId="0" xfId="0" applyFont="1" applyAlignment="1" applyProtection="1"/>
    <xf numFmtId="0" fontId="0" fillId="0" borderId="0" xfId="0" applyFill="1" applyBorder="1" applyProtection="1"/>
    <xf numFmtId="164" fontId="0" fillId="0" borderId="0" xfId="0" applyNumberFormat="1" applyFill="1" applyBorder="1" applyProtection="1"/>
    <xf numFmtId="0" fontId="0" fillId="0" borderId="10" xfId="0" applyFill="1" applyBorder="1" applyAlignment="1" applyProtection="1">
      <alignment horizontal="left"/>
    </xf>
    <xf numFmtId="8" fontId="0" fillId="0" borderId="10" xfId="0" applyNumberFormat="1" applyFill="1" applyBorder="1" applyAlignment="1" applyProtection="1">
      <alignment horizontal="right"/>
    </xf>
    <xf numFmtId="164" fontId="0" fillId="0" borderId="0" xfId="0" applyNumberFormat="1" applyBorder="1" applyProtection="1"/>
    <xf numFmtId="0" fontId="0" fillId="0" borderId="0" xfId="0" applyAlignment="1" applyProtection="1">
      <alignment horizontal="right"/>
    </xf>
    <xf numFmtId="0" fontId="16" fillId="0" borderId="10" xfId="0" applyFont="1" applyBorder="1" applyAlignment="1">
      <alignment horizontal="center"/>
    </xf>
    <xf numFmtId="0" fontId="16" fillId="0" borderId="15" xfId="0" applyFont="1" applyBorder="1" applyAlignment="1" applyProtection="1"/>
    <xf numFmtId="0" fontId="0" fillId="33" borderId="12" xfId="0" applyFill="1" applyBorder="1" applyAlignment="1" applyProtection="1">
      <protection locked="0"/>
    </xf>
    <xf numFmtId="0" fontId="16" fillId="0" borderId="10" xfId="0" applyFont="1" applyBorder="1" applyAlignment="1">
      <alignment horizontal="center"/>
    </xf>
    <xf numFmtId="0" fontId="16" fillId="0" borderId="15" xfId="0" applyFont="1" applyBorder="1" applyAlignment="1" applyProtection="1">
      <alignment horizontal="center"/>
    </xf>
    <xf numFmtId="0" fontId="16" fillId="0" borderId="18" xfId="0" applyFont="1" applyBorder="1" applyAlignment="1">
      <alignment horizontal="center"/>
    </xf>
    <xf numFmtId="0" fontId="0" fillId="0" borderId="0" xfId="0" applyBorder="1"/>
    <xf numFmtId="0" fontId="0" fillId="0" borderId="0" xfId="0" applyBorder="1" applyAlignment="1">
      <alignment horizontal="center"/>
    </xf>
    <xf numFmtId="164" fontId="0" fillId="0" borderId="0" xfId="0" applyNumberFormat="1" applyAlignment="1" applyProtection="1">
      <alignment horizontal="right"/>
    </xf>
    <xf numFmtId="0" fontId="16" fillId="0" borderId="0" xfId="0" applyFont="1" applyBorder="1" applyAlignment="1" applyProtection="1"/>
    <xf numFmtId="0" fontId="0" fillId="0" borderId="0" xfId="0" quotePrefix="1" applyBorder="1" applyAlignment="1">
      <alignment horizontal="center"/>
    </xf>
    <xf numFmtId="0" fontId="0" fillId="0" borderId="13" xfId="0" quotePrefix="1" applyBorder="1" applyAlignment="1"/>
    <xf numFmtId="0" fontId="0" fillId="0" borderId="0" xfId="0" applyFill="1" applyBorder="1" applyAlignment="1" applyProtection="1">
      <alignment horizontal="center"/>
    </xf>
    <xf numFmtId="0" fontId="19" fillId="0" borderId="18" xfId="0" applyFont="1" applyFill="1" applyBorder="1" applyAlignment="1">
      <alignment horizontal="center"/>
    </xf>
    <xf numFmtId="0" fontId="0" fillId="0" borderId="20" xfId="0" applyFill="1" applyBorder="1" applyAlignment="1" applyProtection="1">
      <alignment horizontal="center"/>
    </xf>
    <xf numFmtId="164" fontId="0" fillId="0" borderId="20" xfId="0" applyNumberFormat="1" applyBorder="1" applyProtection="1"/>
    <xf numFmtId="164" fontId="0" fillId="0" borderId="21" xfId="0" applyNumberFormat="1" applyBorder="1" applyAlignment="1" applyProtection="1">
      <alignment horizontal="right"/>
    </xf>
    <xf numFmtId="0" fontId="0" fillId="0" borderId="23" xfId="0" applyBorder="1" applyProtection="1"/>
    <xf numFmtId="164" fontId="0" fillId="0" borderId="23" xfId="0" applyNumberFormat="1" applyBorder="1" applyAlignment="1" applyProtection="1">
      <alignment horizontal="right"/>
    </xf>
    <xf numFmtId="164" fontId="0" fillId="0" borderId="24" xfId="0" applyNumberFormat="1" applyBorder="1" applyAlignment="1" applyProtection="1">
      <alignment horizontal="right"/>
    </xf>
    <xf numFmtId="164" fontId="0" fillId="0" borderId="11" xfId="0" applyNumberFormat="1" applyBorder="1" applyProtection="1"/>
    <xf numFmtId="164" fontId="0" fillId="0" borderId="25" xfId="0" applyNumberFormat="1" applyBorder="1" applyAlignment="1" applyProtection="1">
      <alignment horizontal="right"/>
    </xf>
    <xf numFmtId="0" fontId="18" fillId="0" borderId="19" xfId="0" applyFont="1" applyFill="1" applyBorder="1" applyAlignment="1" applyProtection="1">
      <alignment horizontal="center" vertical="top"/>
    </xf>
    <xf numFmtId="164" fontId="16" fillId="0" borderId="22" xfId="0" applyNumberFormat="1" applyFont="1" applyBorder="1" applyAlignment="1" applyProtection="1">
      <alignment horizontal="right"/>
    </xf>
    <xf numFmtId="164" fontId="16" fillId="0" borderId="22" xfId="0" applyNumberFormat="1" applyFont="1" applyBorder="1" applyAlignment="1" applyProtection="1">
      <alignment horizontal="right" vertical="top"/>
    </xf>
    <xf numFmtId="0" fontId="16" fillId="0" borderId="26" xfId="0" applyFont="1" applyBorder="1" applyAlignment="1">
      <alignment horizontal="center"/>
    </xf>
    <xf numFmtId="0" fontId="16" fillId="0" borderId="0" xfId="0" applyFont="1" applyAlignment="1" applyProtection="1">
      <alignment horizontal="right" vertical="center"/>
    </xf>
    <xf numFmtId="0" fontId="16" fillId="0" borderId="0" xfId="0" applyFont="1" applyFill="1" applyAlignment="1" applyProtection="1">
      <alignment horizontal="center"/>
    </xf>
    <xf numFmtId="0" fontId="0" fillId="33" borderId="12" xfId="0" applyFill="1" applyBorder="1" applyAlignment="1" applyProtection="1">
      <alignment horizontal="center"/>
      <protection locked="0"/>
    </xf>
    <xf numFmtId="0" fontId="0" fillId="0" borderId="12" xfId="0" applyFill="1" applyBorder="1" applyAlignment="1" applyProtection="1">
      <alignment horizontal="center"/>
    </xf>
    <xf numFmtId="0" fontId="22" fillId="0" borderId="10" xfId="0" applyFont="1" applyBorder="1"/>
    <xf numFmtId="8" fontId="0" fillId="0" borderId="0" xfId="0" applyNumberFormat="1" applyBorder="1" applyProtection="1"/>
    <xf numFmtId="0" fontId="16" fillId="0" borderId="0" xfId="0" applyFont="1" applyAlignment="1" applyProtection="1">
      <alignment horizontal="left" vertical="center" indent="17"/>
    </xf>
    <xf numFmtId="164" fontId="0" fillId="0" borderId="0" xfId="0" applyNumberFormat="1" applyAlignment="1" applyProtection="1">
      <alignment horizontal="center"/>
    </xf>
    <xf numFmtId="0" fontId="0" fillId="0" borderId="0" xfId="0" quotePrefix="1" applyAlignment="1" applyProtection="1">
      <alignment horizontal="center"/>
    </xf>
    <xf numFmtId="0" fontId="20" fillId="0" borderId="11" xfId="0" applyFont="1" applyFill="1" applyBorder="1" applyAlignment="1" applyProtection="1"/>
    <xf numFmtId="0" fontId="22" fillId="0" borderId="10" xfId="42" applyNumberFormat="1" applyFont="1" applyBorder="1" applyAlignment="1"/>
    <xf numFmtId="0" fontId="0" fillId="0" borderId="12" xfId="0" applyFill="1" applyBorder="1" applyAlignment="1" applyProtection="1"/>
    <xf numFmtId="0" fontId="17" fillId="0" borderId="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27" xfId="0" applyFill="1" applyBorder="1" applyAlignment="1" applyProtection="1">
      <alignment horizontal="left"/>
      <protection locked="0"/>
    </xf>
    <xf numFmtId="0" fontId="17" fillId="0" borderId="0" xfId="0" applyFont="1" applyBorder="1" applyAlignment="1" applyProtection="1">
      <alignment horizontal="center"/>
      <protection locked="0"/>
    </xf>
    <xf numFmtId="8" fontId="0" fillId="0" borderId="10" xfId="0" applyNumberFormat="1" applyFill="1" applyBorder="1" applyAlignment="1" applyProtection="1">
      <alignment horizontal="right"/>
      <protection locked="0"/>
    </xf>
    <xf numFmtId="0" fontId="16" fillId="0" borderId="0" xfId="0" applyFont="1"/>
    <xf numFmtId="0" fontId="24" fillId="0" borderId="0" xfId="0" applyFont="1"/>
    <xf numFmtId="0" fontId="16" fillId="0" borderId="0" xfId="0" applyFont="1" applyAlignment="1">
      <alignment horizontal="left"/>
    </xf>
    <xf numFmtId="0" fontId="0" fillId="33" borderId="12" xfId="0" applyFill="1" applyBorder="1" applyAlignment="1" applyProtection="1">
      <alignment horizontal="center"/>
      <protection locked="0"/>
    </xf>
    <xf numFmtId="0" fontId="16" fillId="0" borderId="0" xfId="0" applyFont="1" applyFill="1" applyAlignment="1" applyProtection="1">
      <alignment horizontal="center"/>
    </xf>
    <xf numFmtId="0" fontId="0" fillId="33" borderId="12" xfId="0" applyFill="1" applyBorder="1" applyAlignment="1" applyProtection="1">
      <alignment horizontal="center"/>
      <protection locked="0"/>
    </xf>
    <xf numFmtId="8" fontId="26" fillId="0" borderId="0" xfId="0" applyNumberFormat="1" applyFont="1" applyAlignment="1" applyProtection="1">
      <alignment horizontal="right"/>
    </xf>
    <xf numFmtId="0" fontId="0" fillId="0" borderId="0" xfId="0" applyBorder="1" applyAlignment="1">
      <alignment horizontal="left"/>
    </xf>
    <xf numFmtId="0" fontId="22" fillId="0" borderId="0" xfId="0" applyFont="1" applyBorder="1"/>
    <xf numFmtId="49" fontId="0" fillId="33" borderId="10" xfId="0" applyNumberFormat="1" applyFill="1" applyBorder="1" applyProtection="1">
      <protection locked="0"/>
    </xf>
    <xf numFmtId="0" fontId="16" fillId="0" borderId="12" xfId="0" applyFont="1" applyBorder="1" applyAlignment="1" applyProtection="1">
      <alignment horizontal="center"/>
    </xf>
    <xf numFmtId="0" fontId="16" fillId="0" borderId="17" xfId="0" applyFont="1" applyBorder="1" applyAlignment="1" applyProtection="1">
      <alignment horizontal="center"/>
    </xf>
    <xf numFmtId="0" fontId="16" fillId="0" borderId="14" xfId="0" applyFont="1" applyBorder="1" applyAlignment="1" applyProtection="1">
      <alignment horizontal="center"/>
    </xf>
    <xf numFmtId="0" fontId="0" fillId="0" borderId="12" xfId="0" applyBorder="1"/>
    <xf numFmtId="0" fontId="0" fillId="0" borderId="13" xfId="0" applyFill="1" applyBorder="1"/>
    <xf numFmtId="0" fontId="18" fillId="0" borderId="0" xfId="0" applyFont="1" applyFill="1" applyBorder="1" applyAlignment="1" applyProtection="1">
      <alignment horizontal="center" vertical="top"/>
    </xf>
    <xf numFmtId="164" fontId="0" fillId="0" borderId="0" xfId="0" applyNumberFormat="1" applyBorder="1" applyAlignment="1" applyProtection="1">
      <alignment horizontal="right"/>
    </xf>
    <xf numFmtId="164" fontId="16" fillId="0" borderId="0" xfId="0" applyNumberFormat="1" applyFont="1" applyBorder="1" applyAlignment="1" applyProtection="1">
      <alignment horizontal="right" vertical="top"/>
    </xf>
    <xf numFmtId="0" fontId="0" fillId="0" borderId="0" xfId="0" applyBorder="1" applyProtection="1"/>
    <xf numFmtId="164" fontId="16" fillId="0" borderId="0" xfId="0" applyNumberFormat="1" applyFont="1" applyBorder="1" applyAlignment="1" applyProtection="1">
      <alignment horizontal="right"/>
    </xf>
    <xf numFmtId="0" fontId="20" fillId="0" borderId="0" xfId="0" applyFont="1" applyFill="1" applyBorder="1" applyAlignment="1" applyProtection="1"/>
    <xf numFmtId="0" fontId="27" fillId="0" borderId="0" xfId="0" applyFont="1" applyFill="1" applyBorder="1" applyAlignment="1" applyProtection="1">
      <alignment horizontal="center" vertical="top"/>
    </xf>
    <xf numFmtId="0" fontId="20" fillId="0" borderId="0" xfId="0" applyFont="1" applyFill="1" applyBorder="1" applyAlignment="1" applyProtection="1">
      <alignment horizontal="center"/>
    </xf>
    <xf numFmtId="164" fontId="20" fillId="0" borderId="0" xfId="0" applyNumberFormat="1" applyFont="1" applyFill="1" applyBorder="1" applyProtection="1"/>
    <xf numFmtId="164" fontId="20" fillId="0" borderId="0" xfId="0" applyNumberFormat="1" applyFont="1" applyFill="1" applyBorder="1" applyAlignment="1" applyProtection="1">
      <alignment horizontal="right"/>
    </xf>
    <xf numFmtId="164" fontId="19" fillId="0" borderId="0" xfId="0" applyNumberFormat="1" applyFont="1" applyFill="1" applyBorder="1" applyAlignment="1" applyProtection="1">
      <alignment horizontal="right" vertical="top"/>
    </xf>
    <xf numFmtId="0" fontId="20" fillId="0" borderId="0" xfId="0" applyFont="1" applyFill="1" applyBorder="1" applyAlignment="1" applyProtection="1">
      <alignment horizontal="center"/>
      <protection locked="0"/>
    </xf>
    <xf numFmtId="0" fontId="20" fillId="0" borderId="0" xfId="0" applyFont="1" applyFill="1" applyBorder="1" applyProtection="1"/>
    <xf numFmtId="164" fontId="19" fillId="0" borderId="0" xfId="0" applyNumberFormat="1" applyFont="1" applyFill="1" applyBorder="1" applyAlignment="1" applyProtection="1">
      <alignment horizontal="right"/>
    </xf>
    <xf numFmtId="0" fontId="16" fillId="0" borderId="0" xfId="0" applyFont="1" applyBorder="1" applyProtection="1"/>
    <xf numFmtId="0" fontId="16" fillId="0" borderId="0" xfId="0" applyFont="1" applyBorder="1" applyAlignment="1" applyProtection="1">
      <alignment horizontal="right"/>
    </xf>
    <xf numFmtId="0" fontId="0" fillId="0" borderId="0" xfId="0" quotePrefix="1" applyBorder="1" applyProtection="1"/>
    <xf numFmtId="0" fontId="16" fillId="0" borderId="0" xfId="0" applyFont="1" applyFill="1" applyBorder="1" applyAlignment="1" applyProtection="1">
      <alignment horizontal="center"/>
    </xf>
    <xf numFmtId="0" fontId="17" fillId="0" borderId="0" xfId="0" applyFont="1" applyFill="1" applyBorder="1" applyAlignment="1" applyProtection="1"/>
    <xf numFmtId="0" fontId="19" fillId="0" borderId="0" xfId="0" applyFont="1" applyFill="1" applyBorder="1" applyProtection="1"/>
    <xf numFmtId="0" fontId="19" fillId="0" borderId="0" xfId="0" applyFont="1" applyFill="1" applyBorder="1" applyAlignment="1" applyProtection="1">
      <alignment horizontal="right"/>
    </xf>
    <xf numFmtId="0" fontId="20" fillId="0" borderId="0" xfId="0" quotePrefix="1" applyFont="1" applyFill="1" applyBorder="1" applyProtection="1"/>
    <xf numFmtId="0" fontId="19" fillId="0" borderId="0" xfId="0" applyFont="1" applyFill="1" applyBorder="1" applyAlignment="1" applyProtection="1">
      <alignment horizontal="center"/>
    </xf>
    <xf numFmtId="8" fontId="26" fillId="0" borderId="0" xfId="0" applyNumberFormat="1" applyFont="1" applyAlignment="1" applyProtection="1">
      <alignment horizontal="left"/>
    </xf>
    <xf numFmtId="164" fontId="26" fillId="0" borderId="0" xfId="0" applyNumberFormat="1" applyFont="1" applyBorder="1" applyProtection="1"/>
    <xf numFmtId="0" fontId="0" fillId="0" borderId="10" xfId="0" applyBorder="1" applyAlignment="1">
      <alignment horizontal="left" vertical="top" wrapText="1"/>
    </xf>
    <xf numFmtId="0" fontId="16" fillId="0" borderId="0" xfId="0" applyFont="1" applyFill="1" applyAlignment="1" applyProtection="1">
      <alignment horizontal="center"/>
    </xf>
    <xf numFmtId="0" fontId="0" fillId="33" borderId="12" xfId="0" applyFill="1" applyBorder="1" applyAlignment="1" applyProtection="1">
      <alignment horizontal="center"/>
      <protection locked="0"/>
    </xf>
    <xf numFmtId="0" fontId="0" fillId="33" borderId="14" xfId="0" applyFill="1" applyBorder="1" applyAlignment="1" applyProtection="1">
      <alignment horizontal="center"/>
      <protection locked="0"/>
    </xf>
    <xf numFmtId="0" fontId="0" fillId="0" borderId="12" xfId="0" quotePrefix="1" applyFill="1" applyBorder="1" applyAlignment="1" applyProtection="1">
      <alignment horizontal="center"/>
    </xf>
    <xf numFmtId="0" fontId="0" fillId="0" borderId="14" xfId="0" quotePrefix="1" applyFill="1" applyBorder="1" applyAlignment="1" applyProtection="1">
      <alignment horizontal="center"/>
    </xf>
    <xf numFmtId="14" fontId="0" fillId="33" borderId="12" xfId="0" applyNumberFormat="1" applyFill="1" applyBorder="1" applyAlignment="1" applyProtection="1">
      <alignment horizontal="center"/>
      <protection locked="0"/>
    </xf>
    <xf numFmtId="14" fontId="0" fillId="33" borderId="14" xfId="0" applyNumberFormat="1" applyFill="1" applyBorder="1" applyAlignment="1" applyProtection="1">
      <alignment horizontal="center"/>
      <protection locked="0"/>
    </xf>
    <xf numFmtId="0" fontId="16" fillId="0" borderId="12" xfId="0" applyFont="1" applyBorder="1" applyAlignment="1" applyProtection="1">
      <alignment horizontal="center"/>
    </xf>
    <xf numFmtId="0" fontId="16" fillId="0" borderId="17" xfId="0" applyFont="1" applyBorder="1" applyAlignment="1" applyProtection="1">
      <alignment horizontal="center"/>
    </xf>
    <xf numFmtId="0" fontId="16" fillId="0" borderId="14" xfId="0" applyFont="1" applyBorder="1" applyAlignment="1" applyProtection="1">
      <alignment horizontal="center"/>
    </xf>
    <xf numFmtId="0" fontId="16" fillId="33" borderId="10" xfId="0" applyFont="1" applyFill="1" applyBorder="1" applyAlignment="1" applyProtection="1">
      <alignment horizontal="center"/>
      <protection locked="0"/>
    </xf>
    <xf numFmtId="0" fontId="16" fillId="33" borderId="10" xfId="0" applyFont="1" applyFill="1" applyBorder="1" applyAlignment="1" applyProtection="1">
      <alignment horizontal="center" vertical="center"/>
      <protection locked="0"/>
    </xf>
    <xf numFmtId="0" fontId="16" fillId="33" borderId="12" xfId="0" applyFont="1" applyFill="1" applyBorder="1" applyAlignment="1" applyProtection="1">
      <alignment horizontal="center"/>
      <protection locked="0"/>
    </xf>
    <xf numFmtId="0" fontId="16" fillId="33" borderId="14" xfId="0" applyFont="1" applyFill="1" applyBorder="1" applyAlignment="1" applyProtection="1">
      <alignment horizontal="center"/>
      <protection locked="0"/>
    </xf>
    <xf numFmtId="49" fontId="0" fillId="33" borderId="10" xfId="0" applyNumberFormat="1" applyFill="1" applyBorder="1" applyAlignment="1" applyProtection="1">
      <alignment horizontal="center" vertical="center"/>
      <protection locked="0"/>
    </xf>
    <xf numFmtId="0" fontId="19"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10" xfId="0" applyFont="1" applyBorder="1" applyAlignment="1">
      <alignment horizontal="left"/>
    </xf>
    <xf numFmtId="0" fontId="16" fillId="0" borderId="12" xfId="0" applyFont="1" applyBorder="1" applyAlignment="1">
      <alignment horizontal="left"/>
    </xf>
    <xf numFmtId="0" fontId="16" fillId="0" borderId="12" xfId="0" applyFont="1" applyBorder="1" applyAlignment="1">
      <alignment horizontal="center"/>
    </xf>
    <xf numFmtId="0" fontId="16" fillId="0" borderId="17" xfId="0" applyFont="1" applyBorder="1" applyAlignment="1">
      <alignment horizontal="center"/>
    </xf>
    <xf numFmtId="0" fontId="16" fillId="0" borderId="14" xfId="0" applyFont="1" applyBorder="1" applyAlignment="1">
      <alignment horizontal="center"/>
    </xf>
    <xf numFmtId="0" fontId="19" fillId="0" borderId="10"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542926</xdr:colOff>
      <xdr:row>11</xdr:row>
      <xdr:rowOff>114301</xdr:rowOff>
    </xdr:from>
    <xdr:to>
      <xdr:col>28</xdr:col>
      <xdr:colOff>378228</xdr:colOff>
      <xdr:row>44</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542926" y="2114551"/>
          <a:ext cx="16904102" cy="6286499"/>
        </a:xfrm>
        <a:prstGeom prst="rect">
          <a:avLst/>
        </a:prstGeom>
      </xdr:spPr>
    </xdr:pic>
    <xdr:clientData/>
  </xdr:twoCellAnchor>
  <xdr:twoCellAnchor>
    <xdr:from>
      <xdr:col>13</xdr:col>
      <xdr:colOff>38100</xdr:colOff>
      <xdr:row>11</xdr:row>
      <xdr:rowOff>9525</xdr:rowOff>
    </xdr:from>
    <xdr:to>
      <xdr:col>13</xdr:col>
      <xdr:colOff>504825</xdr:colOff>
      <xdr:row>12</xdr:row>
      <xdr:rowOff>95251</xdr:rowOff>
    </xdr:to>
    <xdr:cxnSp macro="">
      <xdr:nvCxnSpPr>
        <xdr:cNvPr id="4" name="Straight Arrow Connector 3"/>
        <xdr:cNvCxnSpPr/>
      </xdr:nvCxnSpPr>
      <xdr:spPr>
        <a:xfrm flipV="1">
          <a:off x="7962900" y="1819275"/>
          <a:ext cx="466725" cy="276226"/>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504826</xdr:colOff>
      <xdr:row>10</xdr:row>
      <xdr:rowOff>28576</xdr:rowOff>
    </xdr:from>
    <xdr:to>
      <xdr:col>16</xdr:col>
      <xdr:colOff>495300</xdr:colOff>
      <xdr:row>12</xdr:row>
      <xdr:rowOff>114302</xdr:rowOff>
    </xdr:to>
    <xdr:sp macro="" textlink="">
      <xdr:nvSpPr>
        <xdr:cNvPr id="5" name="TextBox 4"/>
        <xdr:cNvSpPr txBox="1"/>
      </xdr:nvSpPr>
      <xdr:spPr>
        <a:xfrm>
          <a:off x="8429626" y="1647826"/>
          <a:ext cx="1819274" cy="466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Select</a:t>
          </a:r>
          <a:r>
            <a:rPr lang="en-US" sz="1000" baseline="0">
              <a:solidFill>
                <a:srgbClr val="FF0000"/>
              </a:solidFill>
            </a:rPr>
            <a:t> the school location code using the dropdown list.</a:t>
          </a:r>
          <a:endParaRPr lang="en-US" sz="1000">
            <a:solidFill>
              <a:srgbClr val="FF0000"/>
            </a:solidFill>
          </a:endParaRPr>
        </a:p>
      </xdr:txBody>
    </xdr:sp>
    <xdr:clientData/>
  </xdr:twoCellAnchor>
  <xdr:twoCellAnchor>
    <xdr:from>
      <xdr:col>7</xdr:col>
      <xdr:colOff>142875</xdr:colOff>
      <xdr:row>12</xdr:row>
      <xdr:rowOff>57150</xdr:rowOff>
    </xdr:from>
    <xdr:to>
      <xdr:col>8</xdr:col>
      <xdr:colOff>447675</xdr:colOff>
      <xdr:row>14</xdr:row>
      <xdr:rowOff>114300</xdr:rowOff>
    </xdr:to>
    <xdr:cxnSp macro="">
      <xdr:nvCxnSpPr>
        <xdr:cNvPr id="7" name="Straight Arrow Connector 6"/>
        <xdr:cNvCxnSpPr/>
      </xdr:nvCxnSpPr>
      <xdr:spPr>
        <a:xfrm>
          <a:off x="4410075" y="2057400"/>
          <a:ext cx="914400" cy="4381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476250</xdr:colOff>
      <xdr:row>11</xdr:row>
      <xdr:rowOff>9525</xdr:rowOff>
    </xdr:from>
    <xdr:to>
      <xdr:col>7</xdr:col>
      <xdr:colOff>133350</xdr:colOff>
      <xdr:row>13</xdr:row>
      <xdr:rowOff>38100</xdr:rowOff>
    </xdr:to>
    <xdr:sp macro="" textlink="">
      <xdr:nvSpPr>
        <xdr:cNvPr id="9" name="TextBox 8"/>
        <xdr:cNvSpPr txBox="1"/>
      </xdr:nvSpPr>
      <xdr:spPr>
        <a:xfrm>
          <a:off x="2914650" y="1819275"/>
          <a:ext cx="14859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today's</a:t>
          </a:r>
          <a:r>
            <a:rPr lang="en-US" sz="1000" baseline="0">
              <a:solidFill>
                <a:srgbClr val="FF0000"/>
              </a:solidFill>
            </a:rPr>
            <a:t> date in the format DD/MM/YYYY</a:t>
          </a:r>
          <a:endParaRPr lang="en-US" sz="1000">
            <a:solidFill>
              <a:srgbClr val="FF0000"/>
            </a:solidFill>
          </a:endParaRPr>
        </a:p>
      </xdr:txBody>
    </xdr:sp>
    <xdr:clientData/>
  </xdr:twoCellAnchor>
  <xdr:twoCellAnchor>
    <xdr:from>
      <xdr:col>13</xdr:col>
      <xdr:colOff>9525</xdr:colOff>
      <xdr:row>15</xdr:row>
      <xdr:rowOff>133350</xdr:rowOff>
    </xdr:from>
    <xdr:to>
      <xdr:col>14</xdr:col>
      <xdr:colOff>381000</xdr:colOff>
      <xdr:row>15</xdr:row>
      <xdr:rowOff>161925</xdr:rowOff>
    </xdr:to>
    <xdr:cxnSp macro="">
      <xdr:nvCxnSpPr>
        <xdr:cNvPr id="11" name="Straight Arrow Connector 10"/>
        <xdr:cNvCxnSpPr/>
      </xdr:nvCxnSpPr>
      <xdr:spPr>
        <a:xfrm>
          <a:off x="7934325" y="3657600"/>
          <a:ext cx="981075" cy="285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390525</xdr:colOff>
      <xdr:row>14</xdr:row>
      <xdr:rowOff>161924</xdr:rowOff>
    </xdr:from>
    <xdr:to>
      <xdr:col>19</xdr:col>
      <xdr:colOff>76200</xdr:colOff>
      <xdr:row>16</xdr:row>
      <xdr:rowOff>38099</xdr:rowOff>
    </xdr:to>
    <xdr:sp macro="" textlink="">
      <xdr:nvSpPr>
        <xdr:cNvPr id="12" name="TextBox 11"/>
        <xdr:cNvSpPr txBox="1"/>
      </xdr:nvSpPr>
      <xdr:spPr>
        <a:xfrm>
          <a:off x="8924925" y="2543174"/>
          <a:ext cx="27336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Select the Financial Year using the dropdown list</a:t>
          </a:r>
        </a:p>
      </xdr:txBody>
    </xdr:sp>
    <xdr:clientData/>
  </xdr:twoCellAnchor>
  <xdr:twoCellAnchor>
    <xdr:from>
      <xdr:col>15</xdr:col>
      <xdr:colOff>171450</xdr:colOff>
      <xdr:row>23</xdr:row>
      <xdr:rowOff>152401</xdr:rowOff>
    </xdr:from>
    <xdr:to>
      <xdr:col>17</xdr:col>
      <xdr:colOff>76200</xdr:colOff>
      <xdr:row>24</xdr:row>
      <xdr:rowOff>180975</xdr:rowOff>
    </xdr:to>
    <xdr:cxnSp macro="">
      <xdr:nvCxnSpPr>
        <xdr:cNvPr id="14" name="Straight Arrow Connector 13"/>
        <xdr:cNvCxnSpPr/>
      </xdr:nvCxnSpPr>
      <xdr:spPr>
        <a:xfrm flipV="1">
          <a:off x="9315450" y="5200651"/>
          <a:ext cx="1123950" cy="219074"/>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95250</xdr:colOff>
      <xdr:row>23</xdr:row>
      <xdr:rowOff>38100</xdr:rowOff>
    </xdr:from>
    <xdr:to>
      <xdr:col>19</xdr:col>
      <xdr:colOff>323850</xdr:colOff>
      <xdr:row>24</xdr:row>
      <xdr:rowOff>85725</xdr:rowOff>
    </xdr:to>
    <xdr:sp macro="" textlink="">
      <xdr:nvSpPr>
        <xdr:cNvPr id="15" name="TextBox 14"/>
        <xdr:cNvSpPr txBox="1"/>
      </xdr:nvSpPr>
      <xdr:spPr>
        <a:xfrm>
          <a:off x="10458450" y="4133850"/>
          <a:ext cx="14478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Enter Paying In number</a:t>
          </a:r>
          <a:r>
            <a:rPr lang="en-US" sz="1000" baseline="0"/>
            <a:t>.</a:t>
          </a:r>
          <a:endParaRPr lang="en-US" sz="1000"/>
        </a:p>
      </xdr:txBody>
    </xdr:sp>
    <xdr:clientData/>
  </xdr:twoCellAnchor>
  <xdr:twoCellAnchor>
    <xdr:from>
      <xdr:col>16</xdr:col>
      <xdr:colOff>95250</xdr:colOff>
      <xdr:row>17</xdr:row>
      <xdr:rowOff>180975</xdr:rowOff>
    </xdr:from>
    <xdr:to>
      <xdr:col>18</xdr:col>
      <xdr:colOff>276225</xdr:colOff>
      <xdr:row>18</xdr:row>
      <xdr:rowOff>85725</xdr:rowOff>
    </xdr:to>
    <xdr:cxnSp macro="">
      <xdr:nvCxnSpPr>
        <xdr:cNvPr id="17" name="Straight Arrow Connector 16"/>
        <xdr:cNvCxnSpPr/>
      </xdr:nvCxnSpPr>
      <xdr:spPr>
        <a:xfrm>
          <a:off x="9848850" y="4086225"/>
          <a:ext cx="1400175" cy="952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104775</xdr:colOff>
      <xdr:row>19</xdr:row>
      <xdr:rowOff>9526</xdr:rowOff>
    </xdr:from>
    <xdr:to>
      <xdr:col>18</xdr:col>
      <xdr:colOff>285750</xdr:colOff>
      <xdr:row>19</xdr:row>
      <xdr:rowOff>85725</xdr:rowOff>
    </xdr:to>
    <xdr:cxnSp macro="">
      <xdr:nvCxnSpPr>
        <xdr:cNvPr id="19" name="Straight Arrow Connector 18"/>
        <xdr:cNvCxnSpPr/>
      </xdr:nvCxnSpPr>
      <xdr:spPr>
        <a:xfrm flipV="1">
          <a:off x="9858375" y="4295776"/>
          <a:ext cx="1400175" cy="76199"/>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295275</xdr:colOff>
      <xdr:row>16</xdr:row>
      <xdr:rowOff>142876</xdr:rowOff>
    </xdr:from>
    <xdr:to>
      <xdr:col>28</xdr:col>
      <xdr:colOff>76200</xdr:colOff>
      <xdr:row>20</xdr:row>
      <xdr:rowOff>95250</xdr:rowOff>
    </xdr:to>
    <xdr:sp macro="" textlink="">
      <xdr:nvSpPr>
        <xdr:cNvPr id="20" name="TextBox 19"/>
        <xdr:cNvSpPr txBox="1"/>
      </xdr:nvSpPr>
      <xdr:spPr>
        <a:xfrm>
          <a:off x="11268075" y="2905126"/>
          <a:ext cx="5876925"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rgbClr val="FF0000"/>
              </a:solidFill>
            </a:rPr>
            <a:t>Search for Nominal Codes and Account Codes using these search boxes. Begin to type a single or multiple letter(s) or number(s) to narrow down the list to the most applicable codes.  Once you have found the code you need, navigate away from the search by selecting any other cell. Please note: this is a search function only and does not appear on the actual form until typed into the appropriate place by the user. </a:t>
          </a:r>
          <a:endParaRPr lang="en-US" sz="1000">
            <a:solidFill>
              <a:srgbClr val="FF0000"/>
            </a:solidFill>
          </a:endParaRPr>
        </a:p>
      </xdr:txBody>
    </xdr:sp>
    <xdr:clientData/>
  </xdr:twoCellAnchor>
  <xdr:twoCellAnchor>
    <xdr:from>
      <xdr:col>3</xdr:col>
      <xdr:colOff>133350</xdr:colOff>
      <xdr:row>22</xdr:row>
      <xdr:rowOff>95250</xdr:rowOff>
    </xdr:from>
    <xdr:to>
      <xdr:col>4</xdr:col>
      <xdr:colOff>381000</xdr:colOff>
      <xdr:row>22</xdr:row>
      <xdr:rowOff>104775</xdr:rowOff>
    </xdr:to>
    <xdr:cxnSp macro="">
      <xdr:nvCxnSpPr>
        <xdr:cNvPr id="22" name="Straight Arrow Connector 21"/>
        <xdr:cNvCxnSpPr/>
      </xdr:nvCxnSpPr>
      <xdr:spPr>
        <a:xfrm>
          <a:off x="1962150" y="4000500"/>
          <a:ext cx="857250" cy="95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380998</xdr:colOff>
      <xdr:row>21</xdr:row>
      <xdr:rowOff>104774</xdr:rowOff>
    </xdr:from>
    <xdr:to>
      <xdr:col>8</xdr:col>
      <xdr:colOff>590549</xdr:colOff>
      <xdr:row>24</xdr:row>
      <xdr:rowOff>95249</xdr:rowOff>
    </xdr:to>
    <xdr:sp macro="" textlink="">
      <xdr:nvSpPr>
        <xdr:cNvPr id="23" name="TextBox 22"/>
        <xdr:cNvSpPr txBox="1"/>
      </xdr:nvSpPr>
      <xdr:spPr>
        <a:xfrm>
          <a:off x="2819398" y="3819524"/>
          <a:ext cx="2647951"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Clears</a:t>
          </a:r>
          <a:r>
            <a:rPr lang="en-US" sz="1000" baseline="0">
              <a:solidFill>
                <a:srgbClr val="FF0000"/>
              </a:solidFill>
            </a:rPr>
            <a:t> all green cells, this operation cannot be reversed so only use when you need </a:t>
          </a:r>
          <a:r>
            <a:rPr lang="en-US" sz="1000" b="1" i="1" baseline="0">
              <a:solidFill>
                <a:srgbClr val="FF0000"/>
              </a:solidFill>
            </a:rPr>
            <a:t>every</a:t>
          </a:r>
          <a:r>
            <a:rPr lang="en-US" sz="1000" baseline="0">
              <a:solidFill>
                <a:srgbClr val="FF0000"/>
              </a:solidFill>
            </a:rPr>
            <a:t> entry to be deleted.</a:t>
          </a:r>
          <a:endParaRPr lang="en-US" sz="1000">
            <a:solidFill>
              <a:srgbClr val="FF0000"/>
            </a:solidFill>
          </a:endParaRPr>
        </a:p>
      </xdr:txBody>
    </xdr:sp>
    <xdr:clientData/>
  </xdr:twoCellAnchor>
  <xdr:twoCellAnchor>
    <xdr:from>
      <xdr:col>4</xdr:col>
      <xdr:colOff>133351</xdr:colOff>
      <xdr:row>27</xdr:row>
      <xdr:rowOff>0</xdr:rowOff>
    </xdr:from>
    <xdr:to>
      <xdr:col>4</xdr:col>
      <xdr:colOff>561975</xdr:colOff>
      <xdr:row>28</xdr:row>
      <xdr:rowOff>28575</xdr:rowOff>
    </xdr:to>
    <xdr:cxnSp macro="">
      <xdr:nvCxnSpPr>
        <xdr:cNvPr id="25" name="Straight Arrow Connector 24"/>
        <xdr:cNvCxnSpPr/>
      </xdr:nvCxnSpPr>
      <xdr:spPr>
        <a:xfrm>
          <a:off x="2571751" y="4857750"/>
          <a:ext cx="428624" cy="2190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571500</xdr:colOff>
      <xdr:row>27</xdr:row>
      <xdr:rowOff>85724</xdr:rowOff>
    </xdr:from>
    <xdr:to>
      <xdr:col>7</xdr:col>
      <xdr:colOff>466725</xdr:colOff>
      <xdr:row>35</xdr:row>
      <xdr:rowOff>114300</xdr:rowOff>
    </xdr:to>
    <xdr:sp macro="" textlink="">
      <xdr:nvSpPr>
        <xdr:cNvPr id="26" name="TextBox 25"/>
        <xdr:cNvSpPr txBox="1"/>
      </xdr:nvSpPr>
      <xdr:spPr>
        <a:xfrm>
          <a:off x="3009900" y="4943474"/>
          <a:ext cx="1724025" cy="155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the</a:t>
          </a:r>
          <a:r>
            <a:rPr lang="en-US" sz="1000" baseline="0">
              <a:solidFill>
                <a:srgbClr val="FF0000"/>
              </a:solidFill>
            </a:rPr>
            <a:t> Nominal </a:t>
          </a:r>
          <a:r>
            <a:rPr lang="en-US" sz="1000" baseline="0">
              <a:solidFill>
                <a:srgbClr val="FF0000"/>
              </a:solidFill>
              <a:effectLst/>
              <a:latin typeface="+mn-lt"/>
              <a:ea typeface="+mn-ea"/>
              <a:cs typeface="+mn-cs"/>
            </a:rPr>
            <a:t>code using either, the </a:t>
          </a:r>
          <a:r>
            <a:rPr lang="en-US" sz="1000" baseline="0">
              <a:solidFill>
                <a:srgbClr val="FF0000"/>
              </a:solidFill>
            </a:rPr>
            <a:t>dropdown list or free type into the cell.  The cell will accept a code that does not exist, however a warning will be displayed in the next cell to advise the user it needs re-entering correctly.</a:t>
          </a:r>
          <a:endParaRPr lang="en-US" sz="1000">
            <a:solidFill>
              <a:srgbClr val="FF0000"/>
            </a:solidFill>
          </a:endParaRPr>
        </a:p>
      </xdr:txBody>
    </xdr:sp>
    <xdr:clientData/>
  </xdr:twoCellAnchor>
  <xdr:twoCellAnchor>
    <xdr:from>
      <xdr:col>9</xdr:col>
      <xdr:colOff>171450</xdr:colOff>
      <xdr:row>27</xdr:row>
      <xdr:rowOff>0</xdr:rowOff>
    </xdr:from>
    <xdr:to>
      <xdr:col>9</xdr:col>
      <xdr:colOff>600075</xdr:colOff>
      <xdr:row>28</xdr:row>
      <xdr:rowOff>0</xdr:rowOff>
    </xdr:to>
    <xdr:cxnSp macro="">
      <xdr:nvCxnSpPr>
        <xdr:cNvPr id="29" name="Straight Arrow Connector 28"/>
        <xdr:cNvCxnSpPr/>
      </xdr:nvCxnSpPr>
      <xdr:spPr>
        <a:xfrm>
          <a:off x="5657850" y="4857750"/>
          <a:ext cx="428625" cy="1905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600075</xdr:colOff>
      <xdr:row>27</xdr:row>
      <xdr:rowOff>66674</xdr:rowOff>
    </xdr:from>
    <xdr:to>
      <xdr:col>12</xdr:col>
      <xdr:colOff>523875</xdr:colOff>
      <xdr:row>35</xdr:row>
      <xdr:rowOff>76199</xdr:rowOff>
    </xdr:to>
    <xdr:sp macro="" textlink="">
      <xdr:nvSpPr>
        <xdr:cNvPr id="30" name="TextBox 29"/>
        <xdr:cNvSpPr txBox="1"/>
      </xdr:nvSpPr>
      <xdr:spPr>
        <a:xfrm>
          <a:off x="6086475" y="4924424"/>
          <a:ext cx="17526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Account code using either, the dropdown list or free type into the cell.  The cell will accept a code that does not exist, however a warning will be displayed in the next cell to advise the user it needs re-entering correctly.</a:t>
          </a:r>
          <a:endParaRPr lang="en-US" sz="1000">
            <a:solidFill>
              <a:srgbClr val="FF0000"/>
            </a:solidFill>
            <a:effectLst/>
          </a:endParaRPr>
        </a:p>
        <a:p>
          <a:endParaRPr lang="en-US" sz="1100"/>
        </a:p>
      </xdr:txBody>
    </xdr:sp>
    <xdr:clientData/>
  </xdr:twoCellAnchor>
  <xdr:twoCellAnchor>
    <xdr:from>
      <xdr:col>14</xdr:col>
      <xdr:colOff>257175</xdr:colOff>
      <xdr:row>27</xdr:row>
      <xdr:rowOff>28575</xdr:rowOff>
    </xdr:from>
    <xdr:to>
      <xdr:col>15</xdr:col>
      <xdr:colOff>47625</xdr:colOff>
      <xdr:row>28</xdr:row>
      <xdr:rowOff>142875</xdr:rowOff>
    </xdr:to>
    <xdr:cxnSp macro="">
      <xdr:nvCxnSpPr>
        <xdr:cNvPr id="33" name="Straight Arrow Connector 32"/>
        <xdr:cNvCxnSpPr/>
      </xdr:nvCxnSpPr>
      <xdr:spPr>
        <a:xfrm>
          <a:off x="8791575" y="4886325"/>
          <a:ext cx="400050" cy="3048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57150</xdr:colOff>
      <xdr:row>27</xdr:row>
      <xdr:rowOff>76199</xdr:rowOff>
    </xdr:from>
    <xdr:to>
      <xdr:col>16</xdr:col>
      <xdr:colOff>485775</xdr:colOff>
      <xdr:row>31</xdr:row>
      <xdr:rowOff>152400</xdr:rowOff>
    </xdr:to>
    <xdr:sp macro="" textlink="">
      <xdr:nvSpPr>
        <xdr:cNvPr id="34" name="TextBox 33"/>
        <xdr:cNvSpPr txBox="1"/>
      </xdr:nvSpPr>
      <xdr:spPr>
        <a:xfrm>
          <a:off x="9201150" y="4933949"/>
          <a:ext cx="1038225" cy="8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the Net amount, </a:t>
          </a:r>
          <a:r>
            <a:rPr lang="en-US" sz="1000" baseline="0">
              <a:solidFill>
                <a:srgbClr val="FF0000"/>
              </a:solidFill>
            </a:rPr>
            <a:t>as a </a:t>
          </a:r>
          <a:r>
            <a:rPr lang="en-US" sz="1000" b="1" i="1" baseline="0">
              <a:solidFill>
                <a:srgbClr val="FF0000"/>
              </a:solidFill>
            </a:rPr>
            <a:t>negative</a:t>
          </a:r>
          <a:r>
            <a:rPr lang="en-US" sz="1000" baseline="0">
              <a:solidFill>
                <a:srgbClr val="FF0000"/>
              </a:solidFill>
            </a:rPr>
            <a:t> value i.e. -£10.00</a:t>
          </a:r>
          <a:endParaRPr lang="en-US" sz="1000">
            <a:solidFill>
              <a:srgbClr val="FF0000"/>
            </a:solidFill>
          </a:endParaRPr>
        </a:p>
      </xdr:txBody>
    </xdr:sp>
    <xdr:clientData/>
  </xdr:twoCellAnchor>
  <xdr:twoCellAnchor>
    <xdr:from>
      <xdr:col>19</xdr:col>
      <xdr:colOff>85726</xdr:colOff>
      <xdr:row>27</xdr:row>
      <xdr:rowOff>19050</xdr:rowOff>
    </xdr:from>
    <xdr:to>
      <xdr:col>19</xdr:col>
      <xdr:colOff>457200</xdr:colOff>
      <xdr:row>29</xdr:row>
      <xdr:rowOff>28575</xdr:rowOff>
    </xdr:to>
    <xdr:cxnSp macro="">
      <xdr:nvCxnSpPr>
        <xdr:cNvPr id="36" name="Straight Arrow Connector 35"/>
        <xdr:cNvCxnSpPr/>
      </xdr:nvCxnSpPr>
      <xdr:spPr>
        <a:xfrm flipH="1">
          <a:off x="11668126" y="5829300"/>
          <a:ext cx="371474" cy="3905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428625</xdr:colOff>
      <xdr:row>29</xdr:row>
      <xdr:rowOff>28575</xdr:rowOff>
    </xdr:from>
    <xdr:to>
      <xdr:col>22</xdr:col>
      <xdr:colOff>19050</xdr:colOff>
      <xdr:row>34</xdr:row>
      <xdr:rowOff>152400</xdr:rowOff>
    </xdr:to>
    <xdr:sp macro="" textlink="">
      <xdr:nvSpPr>
        <xdr:cNvPr id="37" name="TextBox 36"/>
        <xdr:cNvSpPr txBox="1"/>
      </xdr:nvSpPr>
      <xdr:spPr>
        <a:xfrm>
          <a:off x="10791825" y="6219825"/>
          <a:ext cx="263842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a meaningful</a:t>
          </a:r>
          <a:r>
            <a:rPr lang="en-US" sz="1000" baseline="0">
              <a:solidFill>
                <a:srgbClr val="FF0000"/>
              </a:solidFill>
            </a:rPr>
            <a:t> description to describe the income received and, if applicable, a time period i.e. Dinner Money week 1 May 16.</a:t>
          </a:r>
        </a:p>
        <a:p>
          <a:r>
            <a:rPr lang="en-US" sz="1000" baseline="0">
              <a:solidFill>
                <a:srgbClr val="FF0000"/>
              </a:solidFill>
            </a:rPr>
            <a:t>Please note: the narrative entered is wil appear on reports generated through PSF.</a:t>
          </a:r>
          <a:endParaRPr lang="en-US" sz="1000">
            <a:solidFill>
              <a:srgbClr val="FF0000"/>
            </a:solidFill>
          </a:endParaRPr>
        </a:p>
      </xdr:txBody>
    </xdr:sp>
    <xdr:clientData/>
  </xdr:twoCellAnchor>
  <xdr:twoCellAnchor>
    <xdr:from>
      <xdr:col>25</xdr:col>
      <xdr:colOff>495300</xdr:colOff>
      <xdr:row>26</xdr:row>
      <xdr:rowOff>171450</xdr:rowOff>
    </xdr:from>
    <xdr:to>
      <xdr:col>26</xdr:col>
      <xdr:colOff>38100</xdr:colOff>
      <xdr:row>29</xdr:row>
      <xdr:rowOff>76200</xdr:rowOff>
    </xdr:to>
    <xdr:cxnSp macro="">
      <xdr:nvCxnSpPr>
        <xdr:cNvPr id="40" name="Straight Arrow Connector 39"/>
        <xdr:cNvCxnSpPr/>
      </xdr:nvCxnSpPr>
      <xdr:spPr>
        <a:xfrm>
          <a:off x="15735300" y="5791200"/>
          <a:ext cx="152400" cy="4762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571500</xdr:colOff>
      <xdr:row>29</xdr:row>
      <xdr:rowOff>76200</xdr:rowOff>
    </xdr:from>
    <xdr:to>
      <xdr:col>27</xdr:col>
      <xdr:colOff>361950</xdr:colOff>
      <xdr:row>33</xdr:row>
      <xdr:rowOff>38100</xdr:rowOff>
    </xdr:to>
    <xdr:sp macro="" textlink="">
      <xdr:nvSpPr>
        <xdr:cNvPr id="41" name="TextBox 40"/>
        <xdr:cNvSpPr txBox="1"/>
      </xdr:nvSpPr>
      <xdr:spPr>
        <a:xfrm>
          <a:off x="15201900" y="6267450"/>
          <a:ext cx="16192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You can </a:t>
          </a:r>
          <a:r>
            <a:rPr lang="en-US" sz="1000" baseline="0">
              <a:solidFill>
                <a:srgbClr val="FF0000"/>
              </a:solidFill>
            </a:rPr>
            <a:t>include additional details here, please note however, these comments will not appear in PSF.</a:t>
          </a:r>
          <a:endParaRPr lang="en-US" sz="1000">
            <a:solidFill>
              <a:srgbClr val="FF0000"/>
            </a:solidFill>
          </a:endParaRPr>
        </a:p>
      </xdr:txBody>
    </xdr:sp>
    <xdr:clientData/>
  </xdr:twoCellAnchor>
  <xdr:twoCellAnchor editAs="oneCell">
    <xdr:from>
      <xdr:col>0</xdr:col>
      <xdr:colOff>333375</xdr:colOff>
      <xdr:row>54</xdr:row>
      <xdr:rowOff>152400</xdr:rowOff>
    </xdr:from>
    <xdr:to>
      <xdr:col>28</xdr:col>
      <xdr:colOff>245527</xdr:colOff>
      <xdr:row>92</xdr:row>
      <xdr:rowOff>27686</xdr:rowOff>
    </xdr:to>
    <xdr:pic>
      <xdr:nvPicPr>
        <xdr:cNvPr id="45" name="Picture 44"/>
        <xdr:cNvPicPr>
          <a:picLocks noChangeAspect="1"/>
        </xdr:cNvPicPr>
      </xdr:nvPicPr>
      <xdr:blipFill>
        <a:blip xmlns:r="http://schemas.openxmlformats.org/officeDocument/2006/relationships" r:embed="rId2"/>
        <a:stretch>
          <a:fillRect/>
        </a:stretch>
      </xdr:blipFill>
      <xdr:spPr>
        <a:xfrm>
          <a:off x="333375" y="10963275"/>
          <a:ext cx="16980952" cy="7114286"/>
        </a:xfrm>
        <a:prstGeom prst="rect">
          <a:avLst/>
        </a:prstGeom>
      </xdr:spPr>
    </xdr:pic>
    <xdr:clientData/>
  </xdr:twoCellAnchor>
  <xdr:twoCellAnchor>
    <xdr:from>
      <xdr:col>12</xdr:col>
      <xdr:colOff>561975</xdr:colOff>
      <xdr:row>53</xdr:row>
      <xdr:rowOff>123825</xdr:rowOff>
    </xdr:from>
    <xdr:to>
      <xdr:col>14</xdr:col>
      <xdr:colOff>276225</xdr:colOff>
      <xdr:row>55</xdr:row>
      <xdr:rowOff>95250</xdr:rowOff>
    </xdr:to>
    <xdr:cxnSp macro="">
      <xdr:nvCxnSpPr>
        <xdr:cNvPr id="48" name="Straight Arrow Connector 47"/>
        <xdr:cNvCxnSpPr/>
      </xdr:nvCxnSpPr>
      <xdr:spPr>
        <a:xfrm flipV="1">
          <a:off x="7877175" y="10744200"/>
          <a:ext cx="933450" cy="3524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476251</xdr:colOff>
      <xdr:row>56</xdr:row>
      <xdr:rowOff>38101</xdr:rowOff>
    </xdr:from>
    <xdr:to>
      <xdr:col>9</xdr:col>
      <xdr:colOff>28575</xdr:colOff>
      <xdr:row>57</xdr:row>
      <xdr:rowOff>123825</xdr:rowOff>
    </xdr:to>
    <xdr:cxnSp macro="">
      <xdr:nvCxnSpPr>
        <xdr:cNvPr id="50" name="Straight Arrow Connector 49"/>
        <xdr:cNvCxnSpPr/>
      </xdr:nvCxnSpPr>
      <xdr:spPr>
        <a:xfrm flipH="1" flipV="1">
          <a:off x="4133851" y="11229976"/>
          <a:ext cx="1381124" cy="276224"/>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600075</xdr:colOff>
      <xdr:row>58</xdr:row>
      <xdr:rowOff>57150</xdr:rowOff>
    </xdr:from>
    <xdr:to>
      <xdr:col>14</xdr:col>
      <xdr:colOff>219074</xdr:colOff>
      <xdr:row>58</xdr:row>
      <xdr:rowOff>123825</xdr:rowOff>
    </xdr:to>
    <xdr:cxnSp macro="">
      <xdr:nvCxnSpPr>
        <xdr:cNvPr id="52" name="Straight Arrow Connector 51"/>
        <xdr:cNvCxnSpPr>
          <a:endCxn id="79" idx="1"/>
        </xdr:cNvCxnSpPr>
      </xdr:nvCxnSpPr>
      <xdr:spPr>
        <a:xfrm flipV="1">
          <a:off x="7915275" y="12220575"/>
          <a:ext cx="838199" cy="666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257175</xdr:colOff>
      <xdr:row>61</xdr:row>
      <xdr:rowOff>76200</xdr:rowOff>
    </xdr:from>
    <xdr:to>
      <xdr:col>18</xdr:col>
      <xdr:colOff>285750</xdr:colOff>
      <xdr:row>61</xdr:row>
      <xdr:rowOff>104775</xdr:rowOff>
    </xdr:to>
    <xdr:cxnSp macro="">
      <xdr:nvCxnSpPr>
        <xdr:cNvPr id="54" name="Straight Arrow Connector 53"/>
        <xdr:cNvCxnSpPr/>
      </xdr:nvCxnSpPr>
      <xdr:spPr>
        <a:xfrm>
          <a:off x="10010775" y="12220575"/>
          <a:ext cx="1247775" cy="285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247650</xdr:colOff>
      <xdr:row>62</xdr:row>
      <xdr:rowOff>9525</xdr:rowOff>
    </xdr:from>
    <xdr:to>
      <xdr:col>18</xdr:col>
      <xdr:colOff>295275</xdr:colOff>
      <xdr:row>62</xdr:row>
      <xdr:rowOff>104775</xdr:rowOff>
    </xdr:to>
    <xdr:cxnSp macro="">
      <xdr:nvCxnSpPr>
        <xdr:cNvPr id="56" name="Straight Arrow Connector 55"/>
        <xdr:cNvCxnSpPr/>
      </xdr:nvCxnSpPr>
      <xdr:spPr>
        <a:xfrm flipV="1">
          <a:off x="10001250" y="12344400"/>
          <a:ext cx="1266825" cy="952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9525</xdr:colOff>
      <xdr:row>71</xdr:row>
      <xdr:rowOff>76200</xdr:rowOff>
    </xdr:from>
    <xdr:to>
      <xdr:col>4</xdr:col>
      <xdr:colOff>571500</xdr:colOff>
      <xdr:row>73</xdr:row>
      <xdr:rowOff>95250</xdr:rowOff>
    </xdr:to>
    <xdr:cxnSp macro="">
      <xdr:nvCxnSpPr>
        <xdr:cNvPr id="58" name="Straight Arrow Connector 57"/>
        <xdr:cNvCxnSpPr/>
      </xdr:nvCxnSpPr>
      <xdr:spPr>
        <a:xfrm>
          <a:off x="2447925" y="14125575"/>
          <a:ext cx="561975" cy="4000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38100</xdr:colOff>
      <xdr:row>71</xdr:row>
      <xdr:rowOff>66675</xdr:rowOff>
    </xdr:from>
    <xdr:to>
      <xdr:col>10</xdr:col>
      <xdr:colOff>247650</xdr:colOff>
      <xdr:row>73</xdr:row>
      <xdr:rowOff>38100</xdr:rowOff>
    </xdr:to>
    <xdr:cxnSp macro="">
      <xdr:nvCxnSpPr>
        <xdr:cNvPr id="60" name="Straight Arrow Connector 59"/>
        <xdr:cNvCxnSpPr/>
      </xdr:nvCxnSpPr>
      <xdr:spPr>
        <a:xfrm>
          <a:off x="5524500" y="14116050"/>
          <a:ext cx="819150" cy="3524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390525</xdr:colOff>
      <xdr:row>67</xdr:row>
      <xdr:rowOff>38101</xdr:rowOff>
    </xdr:from>
    <xdr:to>
      <xdr:col>14</xdr:col>
      <xdr:colOff>161925</xdr:colOff>
      <xdr:row>70</xdr:row>
      <xdr:rowOff>57150</xdr:rowOff>
    </xdr:to>
    <xdr:cxnSp macro="">
      <xdr:nvCxnSpPr>
        <xdr:cNvPr id="62" name="Straight Arrow Connector 61"/>
        <xdr:cNvCxnSpPr/>
      </xdr:nvCxnSpPr>
      <xdr:spPr>
        <a:xfrm flipH="1" flipV="1">
          <a:off x="7096125" y="13325476"/>
          <a:ext cx="1600200" cy="590549"/>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400050</xdr:colOff>
      <xdr:row>67</xdr:row>
      <xdr:rowOff>171451</xdr:rowOff>
    </xdr:from>
    <xdr:to>
      <xdr:col>16</xdr:col>
      <xdr:colOff>485775</xdr:colOff>
      <xdr:row>70</xdr:row>
      <xdr:rowOff>57150</xdr:rowOff>
    </xdr:to>
    <xdr:cxnSp macro="">
      <xdr:nvCxnSpPr>
        <xdr:cNvPr id="65" name="Straight Arrow Connector 64"/>
        <xdr:cNvCxnSpPr/>
      </xdr:nvCxnSpPr>
      <xdr:spPr>
        <a:xfrm flipV="1">
          <a:off x="9544050" y="13458826"/>
          <a:ext cx="695325" cy="457199"/>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228600</xdr:colOff>
      <xdr:row>71</xdr:row>
      <xdr:rowOff>66675</xdr:rowOff>
    </xdr:from>
    <xdr:to>
      <xdr:col>20</xdr:col>
      <xdr:colOff>257175</xdr:colOff>
      <xdr:row>73</xdr:row>
      <xdr:rowOff>171450</xdr:rowOff>
    </xdr:to>
    <xdr:cxnSp macro="">
      <xdr:nvCxnSpPr>
        <xdr:cNvPr id="67" name="Straight Arrow Connector 66"/>
        <xdr:cNvCxnSpPr/>
      </xdr:nvCxnSpPr>
      <xdr:spPr>
        <a:xfrm>
          <a:off x="12420600" y="14116050"/>
          <a:ext cx="28575" cy="4857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533400</xdr:colOff>
      <xdr:row>70</xdr:row>
      <xdr:rowOff>57150</xdr:rowOff>
    </xdr:from>
    <xdr:to>
      <xdr:col>26</xdr:col>
      <xdr:colOff>19050</xdr:colOff>
      <xdr:row>72</xdr:row>
      <xdr:rowOff>123825</xdr:rowOff>
    </xdr:to>
    <xdr:cxnSp macro="">
      <xdr:nvCxnSpPr>
        <xdr:cNvPr id="69" name="Straight Arrow Connector 68"/>
        <xdr:cNvCxnSpPr/>
      </xdr:nvCxnSpPr>
      <xdr:spPr>
        <a:xfrm>
          <a:off x="15773400" y="13916025"/>
          <a:ext cx="95250" cy="4476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476250</xdr:colOff>
      <xdr:row>65</xdr:row>
      <xdr:rowOff>57150</xdr:rowOff>
    </xdr:from>
    <xdr:to>
      <xdr:col>17</xdr:col>
      <xdr:colOff>285750</xdr:colOff>
      <xdr:row>66</xdr:row>
      <xdr:rowOff>19050</xdr:rowOff>
    </xdr:to>
    <xdr:cxnSp macro="">
      <xdr:nvCxnSpPr>
        <xdr:cNvPr id="71" name="Straight Arrow Connector 70"/>
        <xdr:cNvCxnSpPr/>
      </xdr:nvCxnSpPr>
      <xdr:spPr>
        <a:xfrm flipV="1">
          <a:off x="9620250" y="12963525"/>
          <a:ext cx="1028700" cy="1524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485775</xdr:colOff>
      <xdr:row>65</xdr:row>
      <xdr:rowOff>142875</xdr:rowOff>
    </xdr:from>
    <xdr:to>
      <xdr:col>17</xdr:col>
      <xdr:colOff>285750</xdr:colOff>
      <xdr:row>67</xdr:row>
      <xdr:rowOff>28576</xdr:rowOff>
    </xdr:to>
    <xdr:cxnSp macro="">
      <xdr:nvCxnSpPr>
        <xdr:cNvPr id="73" name="Straight Arrow Connector 72"/>
        <xdr:cNvCxnSpPr/>
      </xdr:nvCxnSpPr>
      <xdr:spPr>
        <a:xfrm flipV="1">
          <a:off x="9629775" y="13049250"/>
          <a:ext cx="1019175" cy="266701"/>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190500</xdr:colOff>
      <xdr:row>91</xdr:row>
      <xdr:rowOff>104775</xdr:rowOff>
    </xdr:from>
    <xdr:to>
      <xdr:col>18</xdr:col>
      <xdr:colOff>476250</xdr:colOff>
      <xdr:row>92</xdr:row>
      <xdr:rowOff>161925</xdr:rowOff>
    </xdr:to>
    <xdr:cxnSp macro="">
      <xdr:nvCxnSpPr>
        <xdr:cNvPr id="75" name="Straight Arrow Connector 74"/>
        <xdr:cNvCxnSpPr/>
      </xdr:nvCxnSpPr>
      <xdr:spPr>
        <a:xfrm>
          <a:off x="10553700" y="17964150"/>
          <a:ext cx="895350" cy="2476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390525</xdr:colOff>
      <xdr:row>65</xdr:row>
      <xdr:rowOff>19050</xdr:rowOff>
    </xdr:from>
    <xdr:to>
      <xdr:col>3</xdr:col>
      <xdr:colOff>495300</xdr:colOff>
      <xdr:row>65</xdr:row>
      <xdr:rowOff>133350</xdr:rowOff>
    </xdr:to>
    <xdr:cxnSp macro="">
      <xdr:nvCxnSpPr>
        <xdr:cNvPr id="77" name="Straight Arrow Connector 76"/>
        <xdr:cNvCxnSpPr/>
      </xdr:nvCxnSpPr>
      <xdr:spPr>
        <a:xfrm>
          <a:off x="1609725" y="12925425"/>
          <a:ext cx="714375" cy="1143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266700</xdr:colOff>
      <xdr:row>52</xdr:row>
      <xdr:rowOff>47625</xdr:rowOff>
    </xdr:from>
    <xdr:to>
      <xdr:col>17</xdr:col>
      <xdr:colOff>228600</xdr:colOff>
      <xdr:row>54</xdr:row>
      <xdr:rowOff>76200</xdr:rowOff>
    </xdr:to>
    <xdr:sp macro="" textlink="">
      <xdr:nvSpPr>
        <xdr:cNvPr id="78" name="TextBox 77"/>
        <xdr:cNvSpPr txBox="1"/>
      </xdr:nvSpPr>
      <xdr:spPr>
        <a:xfrm>
          <a:off x="8801100" y="10477500"/>
          <a:ext cx="17907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Select</a:t>
          </a:r>
          <a:r>
            <a:rPr lang="en-US" sz="1000" baseline="0">
              <a:solidFill>
                <a:srgbClr val="FF0000"/>
              </a:solidFill>
              <a:effectLst/>
              <a:latin typeface="+mn-lt"/>
              <a:ea typeface="+mn-ea"/>
              <a:cs typeface="+mn-cs"/>
            </a:rPr>
            <a:t> the school location code using the dropdown list.</a:t>
          </a:r>
          <a:endParaRPr lang="en-US" sz="1000">
            <a:solidFill>
              <a:srgbClr val="FF0000"/>
            </a:solidFill>
            <a:effectLst/>
          </a:endParaRPr>
        </a:p>
        <a:p>
          <a:endParaRPr lang="en-US" sz="1100"/>
        </a:p>
      </xdr:txBody>
    </xdr:sp>
    <xdr:clientData/>
  </xdr:twoCellAnchor>
  <xdr:twoCellAnchor>
    <xdr:from>
      <xdr:col>14</xdr:col>
      <xdr:colOff>219074</xdr:colOff>
      <xdr:row>57</xdr:row>
      <xdr:rowOff>133350</xdr:rowOff>
    </xdr:from>
    <xdr:to>
      <xdr:col>18</xdr:col>
      <xdr:colOff>561975</xdr:colOff>
      <xdr:row>58</xdr:row>
      <xdr:rowOff>171450</xdr:rowOff>
    </xdr:to>
    <xdr:sp macro="" textlink="">
      <xdr:nvSpPr>
        <xdr:cNvPr id="79" name="TextBox 78"/>
        <xdr:cNvSpPr txBox="1"/>
      </xdr:nvSpPr>
      <xdr:spPr>
        <a:xfrm>
          <a:off x="8753474" y="11515725"/>
          <a:ext cx="2781301"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Select the Financial Year using the dropdown list</a:t>
          </a:r>
          <a:endParaRPr lang="en-US" sz="1000">
            <a:solidFill>
              <a:srgbClr val="FF0000"/>
            </a:solidFill>
            <a:effectLst/>
          </a:endParaRPr>
        </a:p>
        <a:p>
          <a:endParaRPr lang="en-US" sz="1100"/>
        </a:p>
      </xdr:txBody>
    </xdr:sp>
    <xdr:clientData/>
  </xdr:twoCellAnchor>
  <xdr:twoCellAnchor>
    <xdr:from>
      <xdr:col>4</xdr:col>
      <xdr:colOff>209550</xdr:colOff>
      <xdr:row>54</xdr:row>
      <xdr:rowOff>180975</xdr:rowOff>
    </xdr:from>
    <xdr:to>
      <xdr:col>6</xdr:col>
      <xdr:colOff>476250</xdr:colOff>
      <xdr:row>57</xdr:row>
      <xdr:rowOff>28575</xdr:rowOff>
    </xdr:to>
    <xdr:sp macro="" textlink="">
      <xdr:nvSpPr>
        <xdr:cNvPr id="80" name="TextBox 79"/>
        <xdr:cNvSpPr txBox="1"/>
      </xdr:nvSpPr>
      <xdr:spPr>
        <a:xfrm>
          <a:off x="2647950" y="10991850"/>
          <a:ext cx="14859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today's</a:t>
          </a:r>
          <a:r>
            <a:rPr lang="en-US" sz="1000" baseline="0">
              <a:solidFill>
                <a:srgbClr val="FF0000"/>
              </a:solidFill>
              <a:effectLst/>
              <a:latin typeface="+mn-lt"/>
              <a:ea typeface="+mn-ea"/>
              <a:cs typeface="+mn-cs"/>
            </a:rPr>
            <a:t> date in the format DD/MM/YYYY</a:t>
          </a:r>
          <a:endParaRPr lang="en-US" sz="1000">
            <a:solidFill>
              <a:srgbClr val="FF0000"/>
            </a:solidFill>
            <a:effectLst/>
          </a:endParaRPr>
        </a:p>
        <a:p>
          <a:endParaRPr lang="en-US" sz="1100"/>
        </a:p>
      </xdr:txBody>
    </xdr:sp>
    <xdr:clientData/>
  </xdr:twoCellAnchor>
  <xdr:twoCellAnchor>
    <xdr:from>
      <xdr:col>18</xdr:col>
      <xdr:colOff>304801</xdr:colOff>
      <xdr:row>59</xdr:row>
      <xdr:rowOff>38100</xdr:rowOff>
    </xdr:from>
    <xdr:to>
      <xdr:col>26</xdr:col>
      <xdr:colOff>38101</xdr:colOff>
      <xdr:row>63</xdr:row>
      <xdr:rowOff>180975</xdr:rowOff>
    </xdr:to>
    <xdr:sp macro="" textlink="">
      <xdr:nvSpPr>
        <xdr:cNvPr id="81" name="TextBox 80"/>
        <xdr:cNvSpPr txBox="1"/>
      </xdr:nvSpPr>
      <xdr:spPr>
        <a:xfrm>
          <a:off x="11277601" y="11801475"/>
          <a:ext cx="461010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rgbClr val="FF0000"/>
              </a:solidFill>
              <a:effectLst/>
              <a:latin typeface="+mn-lt"/>
              <a:ea typeface="+mn-ea"/>
              <a:cs typeface="+mn-cs"/>
            </a:rPr>
            <a:t>Search for Nominal Codes and Account Codes using these search boxes. Begin to type a single or multiple letter(s) or number(s) to narrow down the list to the most applicable codes.  Once you have found the code you need, navigate away from the search by selecting any other cell. Please note: this is a search function only and does not appear on the actual form until typed into the appropriate place by the user. </a:t>
          </a:r>
          <a:endParaRPr lang="en-US" sz="1000">
            <a:solidFill>
              <a:srgbClr val="FF0000"/>
            </a:solidFill>
            <a:effectLst/>
          </a:endParaRPr>
        </a:p>
        <a:p>
          <a:endParaRPr lang="en-US" sz="1100"/>
        </a:p>
      </xdr:txBody>
    </xdr:sp>
    <xdr:clientData/>
  </xdr:twoCellAnchor>
  <xdr:twoCellAnchor>
    <xdr:from>
      <xdr:col>3</xdr:col>
      <xdr:colOff>514349</xdr:colOff>
      <xdr:row>65</xdr:row>
      <xdr:rowOff>0</xdr:rowOff>
    </xdr:from>
    <xdr:to>
      <xdr:col>7</xdr:col>
      <xdr:colOff>238124</xdr:colOff>
      <xdr:row>67</xdr:row>
      <xdr:rowOff>180975</xdr:rowOff>
    </xdr:to>
    <xdr:sp macro="" textlink="">
      <xdr:nvSpPr>
        <xdr:cNvPr id="82" name="TextBox 81"/>
        <xdr:cNvSpPr txBox="1"/>
      </xdr:nvSpPr>
      <xdr:spPr>
        <a:xfrm>
          <a:off x="2343149" y="12906375"/>
          <a:ext cx="216217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Clears</a:t>
          </a:r>
          <a:r>
            <a:rPr lang="en-US" sz="1000" baseline="0">
              <a:solidFill>
                <a:srgbClr val="FF0000"/>
              </a:solidFill>
              <a:effectLst/>
              <a:latin typeface="+mn-lt"/>
              <a:ea typeface="+mn-ea"/>
              <a:cs typeface="+mn-cs"/>
            </a:rPr>
            <a:t> all green cells, this operation cannot be reversed so only use when you need </a:t>
          </a:r>
          <a:r>
            <a:rPr lang="en-US" sz="1000" b="1" i="1" baseline="0">
              <a:solidFill>
                <a:srgbClr val="FF0000"/>
              </a:solidFill>
              <a:effectLst/>
              <a:latin typeface="+mn-lt"/>
              <a:ea typeface="+mn-ea"/>
              <a:cs typeface="+mn-cs"/>
            </a:rPr>
            <a:t>every</a:t>
          </a:r>
          <a:r>
            <a:rPr lang="en-US" sz="1000" baseline="0">
              <a:solidFill>
                <a:srgbClr val="FF0000"/>
              </a:solidFill>
              <a:effectLst/>
              <a:latin typeface="+mn-lt"/>
              <a:ea typeface="+mn-ea"/>
              <a:cs typeface="+mn-cs"/>
            </a:rPr>
            <a:t> entry to be deleted.</a:t>
          </a:r>
          <a:endParaRPr lang="en-US" sz="1000">
            <a:solidFill>
              <a:srgbClr val="FF0000"/>
            </a:solidFill>
            <a:effectLst/>
          </a:endParaRPr>
        </a:p>
        <a:p>
          <a:endParaRPr lang="en-US" sz="1100"/>
        </a:p>
      </xdr:txBody>
    </xdr:sp>
    <xdr:clientData/>
  </xdr:twoCellAnchor>
  <xdr:twoCellAnchor>
    <xdr:from>
      <xdr:col>9</xdr:col>
      <xdr:colOff>571501</xdr:colOff>
      <xdr:row>73</xdr:row>
      <xdr:rowOff>57150</xdr:rowOff>
    </xdr:from>
    <xdr:to>
      <xdr:col>12</xdr:col>
      <xdr:colOff>352425</xdr:colOff>
      <xdr:row>81</xdr:row>
      <xdr:rowOff>85726</xdr:rowOff>
    </xdr:to>
    <xdr:sp macro="" textlink="">
      <xdr:nvSpPr>
        <xdr:cNvPr id="83" name="TextBox 82"/>
        <xdr:cNvSpPr txBox="1"/>
      </xdr:nvSpPr>
      <xdr:spPr>
        <a:xfrm>
          <a:off x="6057901" y="14487525"/>
          <a:ext cx="1609724" cy="155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Account code using either, the dropdown list or free type into the cell.  The cell will accept a code that does not exist, however a warning will be displayed in the next cell to advise the user it needs re-entering correctly.</a:t>
          </a:r>
          <a:endParaRPr lang="en-US" sz="1000">
            <a:solidFill>
              <a:srgbClr val="FF0000"/>
            </a:solidFill>
            <a:effectLst/>
          </a:endParaRPr>
        </a:p>
        <a:p>
          <a:endParaRPr lang="en-US" sz="1100"/>
        </a:p>
      </xdr:txBody>
    </xdr:sp>
    <xdr:clientData/>
  </xdr:twoCellAnchor>
  <xdr:twoCellAnchor>
    <xdr:from>
      <xdr:col>4</xdr:col>
      <xdr:colOff>571500</xdr:colOff>
      <xdr:row>72</xdr:row>
      <xdr:rowOff>142875</xdr:rowOff>
    </xdr:from>
    <xdr:to>
      <xdr:col>7</xdr:col>
      <xdr:colOff>123825</xdr:colOff>
      <xdr:row>82</xdr:row>
      <xdr:rowOff>57150</xdr:rowOff>
    </xdr:to>
    <xdr:sp macro="" textlink="">
      <xdr:nvSpPr>
        <xdr:cNvPr id="84" name="TextBox 83"/>
        <xdr:cNvSpPr txBox="1"/>
      </xdr:nvSpPr>
      <xdr:spPr>
        <a:xfrm>
          <a:off x="3009900" y="14382750"/>
          <a:ext cx="1381125"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Nominal code using either, the dropdown list or free type into the cell.  The cell will accept a code that does not exist, however a warning will be displayed in the next cell to advise the user it needs re-entering correctly.</a:t>
          </a:r>
          <a:endParaRPr lang="en-US" sz="1000">
            <a:solidFill>
              <a:srgbClr val="FF0000"/>
            </a:solidFill>
            <a:effectLst/>
          </a:endParaRPr>
        </a:p>
        <a:p>
          <a:endParaRPr lang="en-US" sz="1100"/>
        </a:p>
      </xdr:txBody>
    </xdr:sp>
    <xdr:clientData/>
  </xdr:twoCellAnchor>
  <xdr:twoCellAnchor>
    <xdr:from>
      <xdr:col>7</xdr:col>
      <xdr:colOff>495301</xdr:colOff>
      <xdr:row>66</xdr:row>
      <xdr:rowOff>9525</xdr:rowOff>
    </xdr:from>
    <xdr:to>
      <xdr:col>11</xdr:col>
      <xdr:colOff>371475</xdr:colOff>
      <xdr:row>68</xdr:row>
      <xdr:rowOff>57150</xdr:rowOff>
    </xdr:to>
    <xdr:sp macro="" textlink="">
      <xdr:nvSpPr>
        <xdr:cNvPr id="85" name="TextBox 84"/>
        <xdr:cNvSpPr txBox="1"/>
      </xdr:nvSpPr>
      <xdr:spPr>
        <a:xfrm>
          <a:off x="4762501" y="13106400"/>
          <a:ext cx="2314574"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 </a:t>
          </a:r>
          <a:r>
            <a:rPr lang="en-US" sz="1000" b="1" i="1">
              <a:solidFill>
                <a:srgbClr val="FF0000"/>
              </a:solidFill>
              <a:effectLst/>
              <a:latin typeface="+mn-lt"/>
              <a:ea typeface="+mn-ea"/>
              <a:cs typeface="+mn-cs"/>
            </a:rPr>
            <a:t>Total Payment Service </a:t>
          </a:r>
          <a:r>
            <a:rPr lang="en-US" sz="1000" b="1" i="1" baseline="0">
              <a:solidFill>
                <a:srgbClr val="FF0000"/>
              </a:solidFill>
              <a:effectLst/>
              <a:latin typeface="+mn-lt"/>
              <a:ea typeface="+mn-ea"/>
              <a:cs typeface="+mn-cs"/>
            </a:rPr>
            <a:t>Fee </a:t>
          </a:r>
          <a:r>
            <a:rPr lang="en-US" sz="1000">
              <a:solidFill>
                <a:srgbClr val="FF0000"/>
              </a:solidFill>
              <a:effectLst/>
              <a:latin typeface="+mn-lt"/>
              <a:ea typeface="+mn-ea"/>
              <a:cs typeface="+mn-cs"/>
            </a:rPr>
            <a:t>amount, </a:t>
          </a:r>
          <a:r>
            <a:rPr lang="en-US" sz="1000" baseline="0">
              <a:solidFill>
                <a:srgbClr val="FF0000"/>
              </a:solidFill>
              <a:effectLst/>
              <a:latin typeface="+mn-lt"/>
              <a:ea typeface="+mn-ea"/>
              <a:cs typeface="+mn-cs"/>
            </a:rPr>
            <a:t>as a </a:t>
          </a:r>
          <a:r>
            <a:rPr lang="en-US" sz="1000" b="1" i="1" baseline="0">
              <a:solidFill>
                <a:srgbClr val="FF0000"/>
              </a:solidFill>
              <a:effectLst/>
              <a:latin typeface="+mn-lt"/>
              <a:ea typeface="+mn-ea"/>
              <a:cs typeface="+mn-cs"/>
            </a:rPr>
            <a:t>positive</a:t>
          </a:r>
          <a:r>
            <a:rPr lang="en-US" sz="1000" baseline="0">
              <a:solidFill>
                <a:srgbClr val="FF0000"/>
              </a:solidFill>
              <a:effectLst/>
              <a:latin typeface="+mn-lt"/>
              <a:ea typeface="+mn-ea"/>
              <a:cs typeface="+mn-cs"/>
            </a:rPr>
            <a:t> value i.e. +£10.00</a:t>
          </a:r>
          <a:endParaRPr lang="en-US" sz="1000">
            <a:solidFill>
              <a:srgbClr val="FF0000"/>
            </a:solidFill>
            <a:effectLst/>
          </a:endParaRPr>
        </a:p>
        <a:p>
          <a:endParaRPr lang="en-US" sz="1100"/>
        </a:p>
      </xdr:txBody>
    </xdr:sp>
    <xdr:clientData/>
  </xdr:twoCellAnchor>
  <xdr:twoCellAnchor>
    <xdr:from>
      <xdr:col>17</xdr:col>
      <xdr:colOff>285750</xdr:colOff>
      <xdr:row>64</xdr:row>
      <xdr:rowOff>38100</xdr:rowOff>
    </xdr:from>
    <xdr:to>
      <xdr:col>20</xdr:col>
      <xdr:colOff>561975</xdr:colOff>
      <xdr:row>66</xdr:row>
      <xdr:rowOff>66675</xdr:rowOff>
    </xdr:to>
    <xdr:sp macro="" textlink="">
      <xdr:nvSpPr>
        <xdr:cNvPr id="86" name="TextBox 85"/>
        <xdr:cNvSpPr txBox="1"/>
      </xdr:nvSpPr>
      <xdr:spPr>
        <a:xfrm>
          <a:off x="10648950" y="12753975"/>
          <a:ext cx="210502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Transaction date period in the format DDMMYYYY</a:t>
          </a:r>
          <a:endParaRPr lang="en-US" sz="1000">
            <a:solidFill>
              <a:srgbClr val="FF0000"/>
            </a:solidFill>
            <a:effectLst/>
          </a:endParaRPr>
        </a:p>
        <a:p>
          <a:endParaRPr lang="en-US" sz="1100"/>
        </a:p>
      </xdr:txBody>
    </xdr:sp>
    <xdr:clientData/>
  </xdr:twoCellAnchor>
  <xdr:twoCellAnchor>
    <xdr:from>
      <xdr:col>16</xdr:col>
      <xdr:colOff>504824</xdr:colOff>
      <xdr:row>66</xdr:row>
      <xdr:rowOff>114300</xdr:rowOff>
    </xdr:from>
    <xdr:to>
      <xdr:col>21</xdr:col>
      <xdr:colOff>209550</xdr:colOff>
      <xdr:row>69</xdr:row>
      <xdr:rowOff>9525</xdr:rowOff>
    </xdr:to>
    <xdr:sp macro="" textlink="">
      <xdr:nvSpPr>
        <xdr:cNvPr id="87" name="TextBox 86"/>
        <xdr:cNvSpPr txBox="1"/>
      </xdr:nvSpPr>
      <xdr:spPr>
        <a:xfrm>
          <a:off x="10258424" y="13211175"/>
          <a:ext cx="2752726"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 </a:t>
          </a:r>
          <a:r>
            <a:rPr lang="en-US" sz="1000" b="1" i="1">
              <a:solidFill>
                <a:srgbClr val="FF0000"/>
              </a:solidFill>
              <a:effectLst/>
              <a:latin typeface="+mn-lt"/>
              <a:ea typeface="+mn-ea"/>
              <a:cs typeface="+mn-cs"/>
            </a:rPr>
            <a:t>Total VAT on </a:t>
          </a:r>
          <a:r>
            <a:rPr lang="en-US" sz="1000" b="1" i="1" baseline="0">
              <a:solidFill>
                <a:srgbClr val="FF0000"/>
              </a:solidFill>
              <a:effectLst/>
              <a:latin typeface="+mn-lt"/>
              <a:ea typeface="+mn-ea"/>
              <a:cs typeface="+mn-cs"/>
            </a:rPr>
            <a:t>Fees</a:t>
          </a:r>
          <a:r>
            <a:rPr lang="en-US" sz="1000" baseline="0">
              <a:solidFill>
                <a:srgbClr val="FF0000"/>
              </a:solidFill>
              <a:effectLst/>
              <a:latin typeface="+mn-lt"/>
              <a:ea typeface="+mn-ea"/>
              <a:cs typeface="+mn-cs"/>
            </a:rPr>
            <a:t> </a:t>
          </a:r>
          <a:r>
            <a:rPr lang="en-US" sz="1000">
              <a:solidFill>
                <a:srgbClr val="FF0000"/>
              </a:solidFill>
              <a:effectLst/>
              <a:latin typeface="+mn-lt"/>
              <a:ea typeface="+mn-ea"/>
              <a:cs typeface="+mn-cs"/>
            </a:rPr>
            <a:t>amount, </a:t>
          </a:r>
          <a:r>
            <a:rPr lang="en-US" sz="1000" baseline="0">
              <a:solidFill>
                <a:srgbClr val="FF0000"/>
              </a:solidFill>
              <a:effectLst/>
              <a:latin typeface="+mn-lt"/>
              <a:ea typeface="+mn-ea"/>
              <a:cs typeface="+mn-cs"/>
            </a:rPr>
            <a:t>as a </a:t>
          </a:r>
          <a:r>
            <a:rPr lang="en-US" sz="1000" b="1" i="1" baseline="0">
              <a:solidFill>
                <a:srgbClr val="FF0000"/>
              </a:solidFill>
              <a:effectLst/>
              <a:latin typeface="+mn-lt"/>
              <a:ea typeface="+mn-ea"/>
              <a:cs typeface="+mn-cs"/>
            </a:rPr>
            <a:t>positive</a:t>
          </a:r>
          <a:r>
            <a:rPr lang="en-US" sz="1000" baseline="0">
              <a:solidFill>
                <a:srgbClr val="FF0000"/>
              </a:solidFill>
              <a:effectLst/>
              <a:latin typeface="+mn-lt"/>
              <a:ea typeface="+mn-ea"/>
              <a:cs typeface="+mn-cs"/>
            </a:rPr>
            <a:t> value i.e. +£2.00</a:t>
          </a:r>
          <a:endParaRPr lang="en-US" sz="1000">
            <a:solidFill>
              <a:srgbClr val="FF0000"/>
            </a:solidFill>
            <a:effectLst/>
          </a:endParaRPr>
        </a:p>
        <a:p>
          <a:endParaRPr lang="en-US" sz="1100"/>
        </a:p>
      </xdr:txBody>
    </xdr:sp>
    <xdr:clientData/>
  </xdr:twoCellAnchor>
  <xdr:twoCellAnchor>
    <xdr:from>
      <xdr:col>18</xdr:col>
      <xdr:colOff>590550</xdr:colOff>
      <xdr:row>73</xdr:row>
      <xdr:rowOff>180975</xdr:rowOff>
    </xdr:from>
    <xdr:to>
      <xdr:col>21</xdr:col>
      <xdr:colOff>523875</xdr:colOff>
      <xdr:row>82</xdr:row>
      <xdr:rowOff>123825</xdr:rowOff>
    </xdr:to>
    <xdr:sp macro="" textlink="">
      <xdr:nvSpPr>
        <xdr:cNvPr id="88" name="TextBox 87"/>
        <xdr:cNvSpPr txBox="1"/>
      </xdr:nvSpPr>
      <xdr:spPr>
        <a:xfrm>
          <a:off x="11563350" y="14611350"/>
          <a:ext cx="1762125"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effectLst/>
              <a:latin typeface="+mn-lt"/>
              <a:ea typeface="+mn-ea"/>
              <a:cs typeface="+mn-cs"/>
            </a:rPr>
            <a:t>Enter a meaningful</a:t>
          </a:r>
          <a:r>
            <a:rPr lang="en-US" sz="1000" baseline="0">
              <a:solidFill>
                <a:srgbClr val="FF0000"/>
              </a:solidFill>
              <a:effectLst/>
              <a:latin typeface="+mn-lt"/>
              <a:ea typeface="+mn-ea"/>
              <a:cs typeface="+mn-cs"/>
            </a:rPr>
            <a:t> description to describe the income received and, if applicable, a time period i.e. Dinner Money week 1 May 16.</a:t>
          </a:r>
          <a:endParaRPr lang="en-US" sz="1000">
            <a:solidFill>
              <a:srgbClr val="FF0000"/>
            </a:solidFill>
            <a:effectLst/>
          </a:endParaRPr>
        </a:p>
        <a:p>
          <a:r>
            <a:rPr lang="en-US" sz="1000" baseline="0">
              <a:solidFill>
                <a:srgbClr val="FF0000"/>
              </a:solidFill>
              <a:effectLst/>
              <a:latin typeface="+mn-lt"/>
              <a:ea typeface="+mn-ea"/>
              <a:cs typeface="+mn-cs"/>
            </a:rPr>
            <a:t>Please note: the narrative entered is wil appear on reports generated through PSF.</a:t>
          </a:r>
          <a:endParaRPr lang="en-US" sz="1000">
            <a:solidFill>
              <a:srgbClr val="FF0000"/>
            </a:solidFill>
            <a:effectLst/>
          </a:endParaRPr>
        </a:p>
        <a:p>
          <a:endParaRPr lang="en-US" sz="1100"/>
        </a:p>
      </xdr:txBody>
    </xdr:sp>
    <xdr:clientData/>
  </xdr:twoCellAnchor>
  <xdr:twoCellAnchor>
    <xdr:from>
      <xdr:col>24</xdr:col>
      <xdr:colOff>542926</xdr:colOff>
      <xdr:row>72</xdr:row>
      <xdr:rowOff>142875</xdr:rowOff>
    </xdr:from>
    <xdr:to>
      <xdr:col>27</xdr:col>
      <xdr:colOff>304800</xdr:colOff>
      <xdr:row>76</xdr:row>
      <xdr:rowOff>104775</xdr:rowOff>
    </xdr:to>
    <xdr:sp macro="" textlink="">
      <xdr:nvSpPr>
        <xdr:cNvPr id="89" name="TextBox 88"/>
        <xdr:cNvSpPr txBox="1"/>
      </xdr:nvSpPr>
      <xdr:spPr>
        <a:xfrm>
          <a:off x="15173326" y="14382750"/>
          <a:ext cx="1590674"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You can </a:t>
          </a:r>
          <a:r>
            <a:rPr lang="en-US" sz="1000" baseline="0">
              <a:solidFill>
                <a:srgbClr val="FF0000"/>
              </a:solidFill>
              <a:effectLst/>
              <a:latin typeface="+mn-lt"/>
              <a:ea typeface="+mn-ea"/>
              <a:cs typeface="+mn-cs"/>
            </a:rPr>
            <a:t>include additional details here, please note however, these comments will not appear in PSF.</a:t>
          </a:r>
          <a:endParaRPr lang="en-US" sz="1000">
            <a:solidFill>
              <a:srgbClr val="FF0000"/>
            </a:solidFill>
            <a:effectLst/>
          </a:endParaRPr>
        </a:p>
        <a:p>
          <a:endParaRPr lang="en-US" sz="1100"/>
        </a:p>
      </xdr:txBody>
    </xdr:sp>
    <xdr:clientData/>
  </xdr:twoCellAnchor>
  <xdr:twoCellAnchor>
    <xdr:from>
      <xdr:col>18</xdr:col>
      <xdr:colOff>476250</xdr:colOff>
      <xdr:row>91</xdr:row>
      <xdr:rowOff>152399</xdr:rowOff>
    </xdr:from>
    <xdr:to>
      <xdr:col>23</xdr:col>
      <xdr:colOff>295275</xdr:colOff>
      <xdr:row>94</xdr:row>
      <xdr:rowOff>161924</xdr:rowOff>
    </xdr:to>
    <xdr:sp macro="" textlink="">
      <xdr:nvSpPr>
        <xdr:cNvPr id="90" name="TextBox 89"/>
        <xdr:cNvSpPr txBox="1"/>
      </xdr:nvSpPr>
      <xdr:spPr>
        <a:xfrm>
          <a:off x="11449050" y="18011774"/>
          <a:ext cx="28670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This</a:t>
          </a:r>
          <a:r>
            <a:rPr lang="en-US" sz="1000" baseline="0">
              <a:solidFill>
                <a:srgbClr val="FF0000"/>
              </a:solidFill>
            </a:rPr>
            <a:t> figure must agree to the </a:t>
          </a:r>
          <a:r>
            <a:rPr lang="en-US" sz="1000" b="1" i="1" baseline="0">
              <a:solidFill>
                <a:srgbClr val="FF0000"/>
              </a:solidFill>
            </a:rPr>
            <a:t>Net Settlement </a:t>
          </a:r>
          <a:r>
            <a:rPr lang="en-US" sz="1000" baseline="0">
              <a:solidFill>
                <a:srgbClr val="FF0000"/>
              </a:solidFill>
            </a:rPr>
            <a:t>on the ParentPay / PayPoint transaction list or Statement Summary.</a:t>
          </a:r>
          <a:endParaRPr lang="en-US" sz="1000">
            <a:solidFill>
              <a:srgbClr val="FF0000"/>
            </a:solidFill>
          </a:endParaRPr>
        </a:p>
      </xdr:txBody>
    </xdr:sp>
    <xdr:clientData/>
  </xdr:twoCellAnchor>
  <xdr:twoCellAnchor>
    <xdr:from>
      <xdr:col>13</xdr:col>
      <xdr:colOff>581025</xdr:colOff>
      <xdr:row>71</xdr:row>
      <xdr:rowOff>57150</xdr:rowOff>
    </xdr:from>
    <xdr:to>
      <xdr:col>14</xdr:col>
      <xdr:colOff>171450</xdr:colOff>
      <xdr:row>74</xdr:row>
      <xdr:rowOff>104775</xdr:rowOff>
    </xdr:to>
    <xdr:cxnSp macro="">
      <xdr:nvCxnSpPr>
        <xdr:cNvPr id="105" name="Straight Arrow Connector 104"/>
        <xdr:cNvCxnSpPr/>
      </xdr:nvCxnSpPr>
      <xdr:spPr>
        <a:xfrm flipH="1">
          <a:off x="8505825" y="14106525"/>
          <a:ext cx="200025" cy="6191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9526</xdr:colOff>
      <xdr:row>74</xdr:row>
      <xdr:rowOff>133350</xdr:rowOff>
    </xdr:from>
    <xdr:to>
      <xdr:col>14</xdr:col>
      <xdr:colOff>409576</xdr:colOff>
      <xdr:row>80</xdr:row>
      <xdr:rowOff>19050</xdr:rowOff>
    </xdr:to>
    <xdr:sp macro="" textlink="">
      <xdr:nvSpPr>
        <xdr:cNvPr id="106" name="TextBox 105"/>
        <xdr:cNvSpPr txBox="1"/>
      </xdr:nvSpPr>
      <xdr:spPr>
        <a:xfrm>
          <a:off x="7934326" y="15344775"/>
          <a:ext cx="10096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 </a:t>
          </a:r>
          <a:r>
            <a:rPr lang="en-US" sz="1000" b="1" i="1">
              <a:solidFill>
                <a:srgbClr val="FF0000"/>
              </a:solidFill>
              <a:effectLst/>
              <a:latin typeface="+mn-lt"/>
              <a:ea typeface="+mn-ea"/>
              <a:cs typeface="+mn-cs"/>
            </a:rPr>
            <a:t>Paid</a:t>
          </a:r>
          <a:r>
            <a:rPr lang="en-US" sz="1000" b="1" i="1" baseline="0">
              <a:solidFill>
                <a:srgbClr val="FF0000"/>
              </a:solidFill>
              <a:effectLst/>
              <a:latin typeface="+mn-lt"/>
              <a:ea typeface="+mn-ea"/>
              <a:cs typeface="+mn-cs"/>
            </a:rPr>
            <a:t> less refunds</a:t>
          </a:r>
          <a:r>
            <a:rPr lang="en-US" sz="1000" baseline="0">
              <a:solidFill>
                <a:srgbClr val="FF0000"/>
              </a:solidFill>
              <a:effectLst/>
              <a:latin typeface="+mn-lt"/>
              <a:ea typeface="+mn-ea"/>
              <a:cs typeface="+mn-cs"/>
            </a:rPr>
            <a:t> </a:t>
          </a:r>
          <a:r>
            <a:rPr lang="en-US" sz="1000">
              <a:solidFill>
                <a:srgbClr val="FF0000"/>
              </a:solidFill>
              <a:effectLst/>
              <a:latin typeface="+mn-lt"/>
              <a:ea typeface="+mn-ea"/>
              <a:cs typeface="+mn-cs"/>
            </a:rPr>
            <a:t>amount, </a:t>
          </a:r>
          <a:r>
            <a:rPr lang="en-US" sz="1000" baseline="0">
              <a:solidFill>
                <a:srgbClr val="FF0000"/>
              </a:solidFill>
              <a:effectLst/>
              <a:latin typeface="+mn-lt"/>
              <a:ea typeface="+mn-ea"/>
              <a:cs typeface="+mn-cs"/>
            </a:rPr>
            <a:t>as a </a:t>
          </a:r>
          <a:r>
            <a:rPr lang="en-US" sz="1000" b="1" i="1" baseline="0">
              <a:solidFill>
                <a:srgbClr val="FF0000"/>
              </a:solidFill>
              <a:effectLst/>
              <a:latin typeface="+mn-lt"/>
              <a:ea typeface="+mn-ea"/>
              <a:cs typeface="+mn-cs"/>
            </a:rPr>
            <a:t>negative</a:t>
          </a:r>
          <a:r>
            <a:rPr lang="en-US" sz="1000" baseline="0">
              <a:solidFill>
                <a:srgbClr val="FF0000"/>
              </a:solidFill>
              <a:effectLst/>
              <a:latin typeface="+mn-lt"/>
              <a:ea typeface="+mn-ea"/>
              <a:cs typeface="+mn-cs"/>
            </a:rPr>
            <a:t> value i.e. -£10.00</a:t>
          </a:r>
          <a:endParaRPr lang="en-US" sz="1000">
            <a:solidFill>
              <a:srgbClr val="FF0000"/>
            </a:solidFill>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11</xdr:row>
          <xdr:rowOff>95250</xdr:rowOff>
        </xdr:from>
        <xdr:to>
          <xdr:col>11</xdr:col>
          <xdr:colOff>19050</xdr:colOff>
          <xdr:row>12</xdr:row>
          <xdr:rowOff>142875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 Cash / Cheques</a:t>
              </a:r>
            </a:p>
          </xdr:txBody>
        </xdr:sp>
        <xdr:clientData fPrintsWithSheet="0"/>
      </xdr:twoCellAnchor>
    </mc:Choice>
    <mc:Fallback/>
  </mc:AlternateContent>
  <xdr:twoCellAnchor editAs="oneCell">
    <xdr:from>
      <xdr:col>10</xdr:col>
      <xdr:colOff>0</xdr:colOff>
      <xdr:row>1</xdr:row>
      <xdr:rowOff>0</xdr:rowOff>
    </xdr:from>
    <xdr:to>
      <xdr:col>12</xdr:col>
      <xdr:colOff>370114</xdr:colOff>
      <xdr:row>4</xdr:row>
      <xdr:rowOff>76200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93" y="190500"/>
          <a:ext cx="2122714"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15</xdr:col>
          <xdr:colOff>38100</xdr:colOff>
          <xdr:row>8</xdr:row>
          <xdr:rowOff>38100</xdr:rowOff>
        </xdr:from>
        <xdr:to>
          <xdr:col>18</xdr:col>
          <xdr:colOff>457200</xdr:colOff>
          <xdr:row>9</xdr:row>
          <xdr:rowOff>47625</xdr:rowOff>
        </xdr:to>
        <xdr:sp macro="" textlink="">
          <xdr:nvSpPr>
            <xdr:cNvPr id="1043" name="ComboBox3"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xdr:row>
          <xdr:rowOff>200025</xdr:rowOff>
        </xdr:from>
        <xdr:to>
          <xdr:col>18</xdr:col>
          <xdr:colOff>457200</xdr:colOff>
          <xdr:row>7</xdr:row>
          <xdr:rowOff>219075</xdr:rowOff>
        </xdr:to>
        <xdr:sp macro="" textlink="">
          <xdr:nvSpPr>
            <xdr:cNvPr id="1083" name="ComboBox17"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7</xdr:row>
          <xdr:rowOff>95250</xdr:rowOff>
        </xdr:from>
        <xdr:to>
          <xdr:col>13</xdr:col>
          <xdr:colOff>1914525</xdr:colOff>
          <xdr:row>8</xdr:row>
          <xdr:rowOff>114300</xdr:rowOff>
        </xdr:to>
        <xdr:sp macro="" textlink="">
          <xdr:nvSpPr>
            <xdr:cNvPr id="1090" name="Button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Searches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142875</xdr:colOff>
          <xdr:row>11</xdr:row>
          <xdr:rowOff>0</xdr:rowOff>
        </xdr:from>
        <xdr:to>
          <xdr:col>10</xdr:col>
          <xdr:colOff>1266825</xdr:colOff>
          <xdr:row>12</xdr:row>
          <xdr:rowOff>47625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 ParentPay</a:t>
              </a:r>
            </a:p>
          </xdr:txBody>
        </xdr:sp>
        <xdr:clientData fPrintsWithSheet="0"/>
      </xdr:twoCellAnchor>
    </mc:Choice>
    <mc:Fallback/>
  </mc:AlternateContent>
  <xdr:twoCellAnchor editAs="oneCell">
    <xdr:from>
      <xdr:col>10</xdr:col>
      <xdr:colOff>0</xdr:colOff>
      <xdr:row>1</xdr:row>
      <xdr:rowOff>0</xdr:rowOff>
    </xdr:from>
    <xdr:to>
      <xdr:col>12</xdr:col>
      <xdr:colOff>370114</xdr:colOff>
      <xdr:row>4</xdr:row>
      <xdr:rowOff>76200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66675"/>
          <a:ext cx="2122714"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12</xdr:col>
      <xdr:colOff>370114</xdr:colOff>
      <xdr:row>4</xdr:row>
      <xdr:rowOff>76200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66675"/>
          <a:ext cx="2122714"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10</xdr:col>
          <xdr:colOff>19050</xdr:colOff>
          <xdr:row>11</xdr:row>
          <xdr:rowOff>0</xdr:rowOff>
        </xdr:from>
        <xdr:to>
          <xdr:col>10</xdr:col>
          <xdr:colOff>1323975</xdr:colOff>
          <xdr:row>12</xdr:row>
          <xdr:rowOff>47625</xdr:rowOff>
        </xdr:to>
        <xdr:sp macro="" textlink="">
          <xdr:nvSpPr>
            <xdr:cNvPr id="5129" name="Button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 PayPoint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12</xdr:col>
      <xdr:colOff>370114</xdr:colOff>
      <xdr:row>4</xdr:row>
      <xdr:rowOff>76200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48925" y="66675"/>
          <a:ext cx="2122714" cy="762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cademy%20Finance%20&amp;%20HR\Finance\Forms%20(website)\Template%20-%20Income%20Record%20MD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sh &amp; Cheque Income"/>
      <sheetName val="ParentPay Income"/>
      <sheetName val="PayPoint Income"/>
      <sheetName val="Credit card form"/>
      <sheetName val="Data"/>
      <sheetName val="Template - Income Record MD1"/>
    </sheetNames>
    <sheetDataSet>
      <sheetData sheetId="0" refreshError="1"/>
      <sheetData sheetId="1" refreshError="1"/>
      <sheetData sheetId="2" refreshError="1"/>
      <sheetData sheetId="3" refreshError="1"/>
      <sheetData sheetId="4"/>
      <sheetData sheetId="5">
        <row r="1">
          <cell r="R1" t="str">
            <v>New Nominal</v>
          </cell>
        </row>
        <row r="3">
          <cell r="Z3">
            <v>1</v>
          </cell>
          <cell r="AA3" t="str">
            <v>1000 - GAG Funding Pupil Lead</v>
          </cell>
          <cell r="AE3">
            <v>1</v>
          </cell>
          <cell r="AF3" t="str">
            <v>ADM001 - Administration</v>
          </cell>
        </row>
        <row r="4">
          <cell r="Z4">
            <v>2</v>
          </cell>
          <cell r="AA4" t="str">
            <v>1001 - Educational Services Grant</v>
          </cell>
          <cell r="AE4">
            <v>2</v>
          </cell>
          <cell r="AF4" t="str">
            <v>ART001 - Art</v>
          </cell>
        </row>
        <row r="5">
          <cell r="Z5">
            <v>3</v>
          </cell>
          <cell r="AA5" t="str">
            <v>1002 - High Needs Funding</v>
          </cell>
          <cell r="AE5">
            <v>3</v>
          </cell>
          <cell r="AF5" t="str">
            <v>ASC001 - After School Club</v>
          </cell>
        </row>
        <row r="6">
          <cell r="Z6">
            <v>4</v>
          </cell>
          <cell r="AA6" t="str">
            <v>1004 - Infant Class Size Funding</v>
          </cell>
          <cell r="AE6">
            <v>4</v>
          </cell>
          <cell r="AF6" t="str">
            <v>BEH001 - Behaviour Support</v>
          </cell>
        </row>
        <row r="7">
          <cell r="Z7">
            <v>5</v>
          </cell>
          <cell r="AA7" t="str">
            <v>1005 - Free School Meals</v>
          </cell>
          <cell r="AE7">
            <v>5</v>
          </cell>
          <cell r="AF7" t="str">
            <v>BRE001 - Breakfast Club</v>
          </cell>
        </row>
        <row r="8">
          <cell r="Z8">
            <v>6</v>
          </cell>
          <cell r="AA8" t="str">
            <v>1006 - RPA Contribution</v>
          </cell>
          <cell r="AE8">
            <v>6</v>
          </cell>
          <cell r="AF8" t="str">
            <v>BUS001 - Business Studies</v>
          </cell>
        </row>
        <row r="9">
          <cell r="Z9">
            <v>7</v>
          </cell>
          <cell r="AA9" t="str">
            <v>1007 - Minimum Funding Guarantee</v>
          </cell>
          <cell r="AE9">
            <v>7</v>
          </cell>
          <cell r="AF9" t="str">
            <v>CAP001 - Capital</v>
          </cell>
        </row>
        <row r="10">
          <cell r="Z10">
            <v>8</v>
          </cell>
          <cell r="AA10" t="str">
            <v>1008 - Lump Sum Funding</v>
          </cell>
          <cell r="AE10">
            <v>8</v>
          </cell>
          <cell r="AF10" t="str">
            <v>CAT001 - Catering</v>
          </cell>
        </row>
        <row r="11">
          <cell r="Z11">
            <v>9</v>
          </cell>
          <cell r="AA11" t="str">
            <v>1051 - PE Grant</v>
          </cell>
          <cell r="AE11">
            <v>9</v>
          </cell>
          <cell r="AF11" t="str">
            <v>COO001 - Cook School</v>
          </cell>
        </row>
        <row r="12">
          <cell r="Z12">
            <v>10</v>
          </cell>
          <cell r="AA12" t="str">
            <v>1052 - LACSEG</v>
          </cell>
          <cell r="AE12">
            <v>10</v>
          </cell>
          <cell r="AF12" t="str">
            <v>DAT001 - Design and Technology</v>
          </cell>
        </row>
        <row r="13">
          <cell r="Z13">
            <v>11</v>
          </cell>
          <cell r="AA13" t="str">
            <v>1053 - Insurance</v>
          </cell>
          <cell r="AE13">
            <v>11</v>
          </cell>
          <cell r="AF13" t="str">
            <v>DRA001 - Drama</v>
          </cell>
        </row>
        <row r="14">
          <cell r="Z14">
            <v>12</v>
          </cell>
          <cell r="AA14" t="str">
            <v>1054 - Teacher Threshold</v>
          </cell>
          <cell r="AE14">
            <v>12</v>
          </cell>
          <cell r="AF14" t="str">
            <v>DUK001 - Duke of Edinburgh Award Scheme</v>
          </cell>
        </row>
        <row r="15">
          <cell r="Z15">
            <v>13</v>
          </cell>
          <cell r="AA15" t="str">
            <v>1081 - Pupil Premium</v>
          </cell>
          <cell r="AE15">
            <v>13</v>
          </cell>
          <cell r="AF15" t="str">
            <v>EMS001 - Enhanced Mainstream School</v>
          </cell>
        </row>
        <row r="16">
          <cell r="Z16">
            <v>14</v>
          </cell>
          <cell r="AA16" t="str">
            <v>1082 - Business Rates</v>
          </cell>
          <cell r="AE16">
            <v>14</v>
          </cell>
          <cell r="AF16" t="str">
            <v>ENG001 - English</v>
          </cell>
        </row>
        <row r="17">
          <cell r="Z17">
            <v>15</v>
          </cell>
          <cell r="AA17" t="str">
            <v>1083 - Start Up Grant (A)</v>
          </cell>
          <cell r="AE17">
            <v>15</v>
          </cell>
          <cell r="AF17" t="str">
            <v>ERP001 - ERP</v>
          </cell>
        </row>
        <row r="18">
          <cell r="Z18">
            <v>16</v>
          </cell>
          <cell r="AA18" t="str">
            <v>1084 - Start Up Grant (B)</v>
          </cell>
          <cell r="AE18">
            <v>16</v>
          </cell>
          <cell r="AF18" t="str">
            <v>EYR001 - Early Years</v>
          </cell>
        </row>
        <row r="19">
          <cell r="Z19">
            <v>17</v>
          </cell>
          <cell r="AA19" t="str">
            <v>1095 - SEN</v>
          </cell>
          <cell r="AE19">
            <v>17</v>
          </cell>
          <cell r="AF19" t="str">
            <v>FOT001 - Food Technology</v>
          </cell>
        </row>
        <row r="20">
          <cell r="Z20">
            <v>18</v>
          </cell>
          <cell r="AA20" t="str">
            <v>1096 - SEN Funding (Above 15hrs)</v>
          </cell>
          <cell r="AE20">
            <v>18</v>
          </cell>
          <cell r="AF20" t="str">
            <v>GEO001 - Geography</v>
          </cell>
        </row>
        <row r="21">
          <cell r="Z21">
            <v>19</v>
          </cell>
          <cell r="AA21" t="str">
            <v>1100 - Donations and / or Voluntary Funds</v>
          </cell>
          <cell r="AE21">
            <v>19</v>
          </cell>
          <cell r="AF21" t="str">
            <v>HIS001 - History</v>
          </cell>
        </row>
        <row r="22">
          <cell r="Z22">
            <v>20</v>
          </cell>
          <cell r="AA22" t="str">
            <v>1101 - Breakfast Club</v>
          </cell>
          <cell r="AE22">
            <v>20</v>
          </cell>
          <cell r="AF22" t="str">
            <v>HUM001 - Humanities</v>
          </cell>
        </row>
        <row r="23">
          <cell r="Z23">
            <v>21</v>
          </cell>
          <cell r="AA23" t="str">
            <v>1102 - After School Club</v>
          </cell>
          <cell r="AE23">
            <v>21</v>
          </cell>
          <cell r="AF23" t="str">
            <v>HSC001 - Health &amp; Social Care</v>
          </cell>
        </row>
        <row r="24">
          <cell r="Z24">
            <v>22</v>
          </cell>
          <cell r="AA24" t="str">
            <v>1104 - Nursery / Preschool</v>
          </cell>
          <cell r="AE24">
            <v>22</v>
          </cell>
          <cell r="AF24" t="str">
            <v>ICT001 - IT</v>
          </cell>
        </row>
        <row r="25">
          <cell r="Z25">
            <v>23</v>
          </cell>
          <cell r="AA25" t="str">
            <v>1105 - Lettings and Room Hire</v>
          </cell>
          <cell r="AE25">
            <v>23</v>
          </cell>
          <cell r="AF25" t="str">
            <v>KS1001 - KS1</v>
          </cell>
        </row>
        <row r="26">
          <cell r="Z26">
            <v>24</v>
          </cell>
          <cell r="AA26" t="str">
            <v>1106 - Transport Income</v>
          </cell>
          <cell r="AE26">
            <v>24</v>
          </cell>
          <cell r="AF26" t="str">
            <v>KS2001 - Lower KS2</v>
          </cell>
        </row>
        <row r="27">
          <cell r="Z27">
            <v>25</v>
          </cell>
          <cell r="AA27" t="str">
            <v>1108 - Sales of Other Goods and Services</v>
          </cell>
          <cell r="AE27">
            <v>25</v>
          </cell>
          <cell r="AF27" t="str">
            <v>KS2002 - Upper KS2</v>
          </cell>
        </row>
        <row r="28">
          <cell r="Z28">
            <v>26</v>
          </cell>
          <cell r="AA28" t="str">
            <v>1109 - Music Services</v>
          </cell>
          <cell r="AE28">
            <v>26</v>
          </cell>
          <cell r="AF28" t="str">
            <v>LIB001 - Library</v>
          </cell>
        </row>
        <row r="29">
          <cell r="Z29">
            <v>27</v>
          </cell>
          <cell r="AA29" t="str">
            <v>1112 - Catering</v>
          </cell>
          <cell r="AE29">
            <v>27</v>
          </cell>
          <cell r="AF29" t="str">
            <v>LIT001 - Literacy</v>
          </cell>
        </row>
        <row r="30">
          <cell r="Z30">
            <v>28</v>
          </cell>
          <cell r="AA30" t="str">
            <v>1113 - Forest Schools</v>
          </cell>
          <cell r="AE30">
            <v>28</v>
          </cell>
          <cell r="AF30" t="str">
            <v>MAT001 - Mathematics</v>
          </cell>
        </row>
        <row r="31">
          <cell r="Z31">
            <v>29</v>
          </cell>
          <cell r="AA31" t="str">
            <v>1114 - Trip Income</v>
          </cell>
          <cell r="AE31">
            <v>29</v>
          </cell>
          <cell r="AF31" t="str">
            <v>MFL001 - Modern Foreign Languages</v>
          </cell>
        </row>
        <row r="32">
          <cell r="Z32">
            <v>30</v>
          </cell>
          <cell r="AA32" t="str">
            <v>1115 - Staff Services - Consultancy</v>
          </cell>
          <cell r="AE32">
            <v>30</v>
          </cell>
          <cell r="AF32" t="str">
            <v>MSC001 - Miscellaneous</v>
          </cell>
        </row>
        <row r="33">
          <cell r="Z33">
            <v>31</v>
          </cell>
          <cell r="AA33" t="str">
            <v>1116 - Training Course Fees</v>
          </cell>
          <cell r="AE33">
            <v>31</v>
          </cell>
          <cell r="AF33" t="str">
            <v>MUS001 - Music</v>
          </cell>
        </row>
        <row r="34">
          <cell r="Z34">
            <v>32</v>
          </cell>
          <cell r="AA34" t="str">
            <v>1117 - Swimming Pool</v>
          </cell>
          <cell r="AE34">
            <v>32</v>
          </cell>
          <cell r="AF34" t="str">
            <v>NQT001 - Newly Qualified Teachers</v>
          </cell>
        </row>
        <row r="35">
          <cell r="Z35">
            <v>33</v>
          </cell>
          <cell r="AA35" t="str">
            <v>1118 - Miscellaneous</v>
          </cell>
          <cell r="AE35">
            <v>33</v>
          </cell>
          <cell r="AF35" t="str">
            <v>NLC001 - Yr7 Numeracy and Literacy Catchup</v>
          </cell>
        </row>
        <row r="36">
          <cell r="Z36">
            <v>34</v>
          </cell>
          <cell r="AA36" t="str">
            <v>1119 - Summer School</v>
          </cell>
          <cell r="AE36">
            <v>34</v>
          </cell>
          <cell r="AF36" t="str">
            <v>NUM001 - Numeracy</v>
          </cell>
        </row>
        <row r="37">
          <cell r="Z37">
            <v>35</v>
          </cell>
          <cell r="AA37" t="str">
            <v>1126 - Yr7 Numeracy &amp; Literacy Catchup</v>
          </cell>
          <cell r="AE37">
            <v>35</v>
          </cell>
          <cell r="AF37" t="str">
            <v>NUR001 - Nursery / Preschool</v>
          </cell>
        </row>
        <row r="38">
          <cell r="Z38">
            <v>36</v>
          </cell>
          <cell r="AA38" t="str">
            <v>1127 - Department / Subject Income</v>
          </cell>
          <cell r="AE38">
            <v>36</v>
          </cell>
          <cell r="AF38" t="str">
            <v>PAS001 - Pastoral</v>
          </cell>
        </row>
        <row r="39">
          <cell r="Z39">
            <v>37</v>
          </cell>
          <cell r="AA39" t="str">
            <v>1140 - Uniforms Income</v>
          </cell>
          <cell r="AE39">
            <v>37</v>
          </cell>
          <cell r="AF39" t="str">
            <v>PHY001 - Physical Education</v>
          </cell>
        </row>
        <row r="40">
          <cell r="Z40">
            <v>38</v>
          </cell>
          <cell r="AA40" t="str">
            <v>1150 - Sponsor Income</v>
          </cell>
          <cell r="AE40">
            <v>38</v>
          </cell>
          <cell r="AF40" t="str">
            <v>PRE001 - Premises</v>
          </cell>
        </row>
        <row r="41">
          <cell r="Z41">
            <v>39</v>
          </cell>
          <cell r="AA41" t="str">
            <v>1160 - School Direct</v>
          </cell>
          <cell r="AE41">
            <v>39</v>
          </cell>
          <cell r="AF41" t="str">
            <v>PPR001 - Pupil Premium</v>
          </cell>
        </row>
        <row r="42">
          <cell r="Z42">
            <v>40</v>
          </cell>
          <cell r="AA42" t="str">
            <v>1170 - School to School Support</v>
          </cell>
          <cell r="AE42">
            <v>40</v>
          </cell>
          <cell r="AF42" t="str">
            <v>REG001 - Religious Education</v>
          </cell>
        </row>
        <row r="43">
          <cell r="Z43">
            <v>41</v>
          </cell>
          <cell r="AA43" t="str">
            <v>1200 - Bank Interest</v>
          </cell>
          <cell r="AE43">
            <v>41</v>
          </cell>
          <cell r="AF43" t="str">
            <v>SCH001 - Main School</v>
          </cell>
        </row>
        <row r="44">
          <cell r="Z44">
            <v>42</v>
          </cell>
          <cell r="AA44" t="str">
            <v>2000 - Teachers - Normal Pay</v>
          </cell>
          <cell r="AE44">
            <v>42</v>
          </cell>
          <cell r="AF44" t="str">
            <v>SCI001 - Science</v>
          </cell>
        </row>
        <row r="45">
          <cell r="Z45">
            <v>43</v>
          </cell>
          <cell r="AA45" t="str">
            <v>2001 - Teachers - Supply Teacher Pay</v>
          </cell>
          <cell r="AE45">
            <v>43</v>
          </cell>
          <cell r="AF45" t="str">
            <v>SCM001 - School Meals</v>
          </cell>
        </row>
        <row r="46">
          <cell r="Z46">
            <v>44</v>
          </cell>
          <cell r="AA46" t="str">
            <v>2002 - Teachers - Holiday Pay</v>
          </cell>
          <cell r="AE46">
            <v>44</v>
          </cell>
          <cell r="AF46" t="str">
            <v>SDW001 - Schools Direct</v>
          </cell>
        </row>
        <row r="47">
          <cell r="Z47">
            <v>45</v>
          </cell>
          <cell r="AA47" t="str">
            <v>2003 - Teachers - ET Teachers Pension ER</v>
          </cell>
          <cell r="AE47">
            <v>45</v>
          </cell>
          <cell r="AF47" t="str">
            <v>SEN001 - SEN</v>
          </cell>
        </row>
        <row r="48">
          <cell r="Z48">
            <v>46</v>
          </cell>
          <cell r="AA48" t="str">
            <v>2004 - Teachers - Childcare Vouchers</v>
          </cell>
          <cell r="AE48">
            <v>46</v>
          </cell>
          <cell r="AF48" t="str">
            <v>SFD001 - School Fund (Legacy)</v>
          </cell>
        </row>
        <row r="49">
          <cell r="Z49">
            <v>47</v>
          </cell>
          <cell r="AA49" t="str">
            <v>2005 - Teachers - Employers NI</v>
          </cell>
          <cell r="AE49">
            <v>47</v>
          </cell>
          <cell r="AF49" t="str">
            <v>SLT001 - Senior Leadership Team</v>
          </cell>
        </row>
        <row r="50">
          <cell r="Z50">
            <v>48</v>
          </cell>
          <cell r="AA50" t="str">
            <v>2006 - Teachers - Living Wage</v>
          </cell>
          <cell r="AE50">
            <v>48</v>
          </cell>
          <cell r="AF50" t="str">
            <v>SUM001 - Summer School</v>
          </cell>
        </row>
        <row r="51">
          <cell r="Z51">
            <v>49</v>
          </cell>
          <cell r="AA51" t="str">
            <v>2007 - Teachers - Monetary diff</v>
          </cell>
          <cell r="AE51">
            <v>49</v>
          </cell>
          <cell r="AF51" t="str">
            <v>STS001 - School To School Support</v>
          </cell>
        </row>
        <row r="52">
          <cell r="Z52">
            <v>50</v>
          </cell>
          <cell r="AA52" t="str">
            <v>2008 - Teachers - Additional Hours</v>
          </cell>
          <cell r="AE52">
            <v>50</v>
          </cell>
          <cell r="AF52" t="str">
            <v>TNY001 - Tiny Steps</v>
          </cell>
        </row>
        <row r="53">
          <cell r="Z53">
            <v>51</v>
          </cell>
          <cell r="AA53" t="str">
            <v>2009 - Teachers - Casual Holiday Pay</v>
          </cell>
          <cell r="AE53">
            <v>51</v>
          </cell>
          <cell r="AF53" t="str">
            <v>WRL001 - Work Related Learning</v>
          </cell>
        </row>
        <row r="54">
          <cell r="Z54">
            <v>52</v>
          </cell>
          <cell r="AA54" t="str">
            <v>2010 - Teachers - LGPS Main Scheme</v>
          </cell>
          <cell r="AE54">
            <v>52</v>
          </cell>
          <cell r="AF54" t="str">
            <v>SALADMIN - Administration and Clerical Salaries</v>
          </cell>
        </row>
        <row r="55">
          <cell r="Z55">
            <v>53</v>
          </cell>
          <cell r="AA55" t="str">
            <v>2011 - Teachers - Cash Safeguard</v>
          </cell>
          <cell r="AE55">
            <v>53</v>
          </cell>
          <cell r="AF55" t="str">
            <v>SALCATER - Catering Salaries</v>
          </cell>
        </row>
        <row r="56">
          <cell r="Z56">
            <v>54</v>
          </cell>
          <cell r="AA56" t="str">
            <v>2012 - Teachers - Pay Protection</v>
          </cell>
          <cell r="AE56">
            <v>54</v>
          </cell>
          <cell r="AF56" t="str">
            <v>SALEDSUP - Education Support Salaries</v>
          </cell>
        </row>
        <row r="57">
          <cell r="Z57">
            <v>55</v>
          </cell>
          <cell r="AA57" t="str">
            <v>2013 - Teachers - Special Needs Resp</v>
          </cell>
          <cell r="AE57">
            <v>55</v>
          </cell>
          <cell r="AF57" t="str">
            <v>SALNURSE - Nursery Salaries</v>
          </cell>
        </row>
        <row r="58">
          <cell r="Z58">
            <v>56</v>
          </cell>
          <cell r="AA58" t="str">
            <v>2014 - Teachers - TLR2 Payment</v>
          </cell>
          <cell r="AE58">
            <v>56</v>
          </cell>
          <cell r="AF58" t="str">
            <v>SALOTHER - Other Staff Salaries</v>
          </cell>
        </row>
        <row r="59">
          <cell r="Z59">
            <v>57</v>
          </cell>
          <cell r="AA59" t="str">
            <v>2015 - Teachers - Overtime</v>
          </cell>
          <cell r="AE59">
            <v>57</v>
          </cell>
          <cell r="AF59" t="str">
            <v>SALPREMI - Premises Salaries</v>
          </cell>
        </row>
        <row r="60">
          <cell r="Z60">
            <v>58</v>
          </cell>
          <cell r="AA60" t="str">
            <v>2048 - Teachers - Occ Sick Half</v>
          </cell>
          <cell r="AE60">
            <v>58</v>
          </cell>
          <cell r="AF60" t="str">
            <v>SALSUPPL - Supply Costs</v>
          </cell>
        </row>
        <row r="61">
          <cell r="Z61">
            <v>59</v>
          </cell>
          <cell r="AA61" t="str">
            <v>2049 - Teachers - Statutory Charge</v>
          </cell>
          <cell r="AE61">
            <v>59</v>
          </cell>
          <cell r="AF61" t="str">
            <v>SALTEACH - Teachers Salaries</v>
          </cell>
        </row>
        <row r="62">
          <cell r="Z62">
            <v>60</v>
          </cell>
          <cell r="AA62" t="str">
            <v>2051 - Teachers - Statutory Pension</v>
          </cell>
          <cell r="AE62">
            <v>60</v>
          </cell>
          <cell r="AF62" t="str">
            <v>MLT001 - Multiskills</v>
          </cell>
        </row>
        <row r="63">
          <cell r="Z63">
            <v>61</v>
          </cell>
          <cell r="AA63" t="str">
            <v>2052 - Teachers - Statutory Recovery</v>
          </cell>
          <cell r="AE63">
            <v>61</v>
          </cell>
          <cell r="AF63" t="str">
            <v>MTG001 - Meetings</v>
          </cell>
        </row>
        <row r="64">
          <cell r="Z64">
            <v>62</v>
          </cell>
          <cell r="AA64" t="str">
            <v>2100 - Technicians - Normal Pay</v>
          </cell>
          <cell r="AE64">
            <v>62</v>
          </cell>
          <cell r="AF64" t="str">
            <v>MUG001 - MUGA Lettings</v>
          </cell>
        </row>
        <row r="65">
          <cell r="Z65">
            <v>63</v>
          </cell>
          <cell r="AA65" t="str">
            <v>2101 - Technicians - Supply Teacher Pay</v>
          </cell>
          <cell r="AE65">
            <v>63</v>
          </cell>
          <cell r="AF65" t="str">
            <v>FSB001 - Filey Sport Bus</v>
          </cell>
        </row>
        <row r="66">
          <cell r="Z66">
            <v>64</v>
          </cell>
          <cell r="AA66" t="str">
            <v>2102 - Technicians - Holiday Pay</v>
          </cell>
          <cell r="AE66">
            <v>64</v>
          </cell>
          <cell r="AF66" t="str">
            <v>SPS001 - Strensall Pre School</v>
          </cell>
        </row>
        <row r="67">
          <cell r="Z67">
            <v>65</v>
          </cell>
          <cell r="AA67" t="str">
            <v>2104 - Technicians - Childcare Vouchers</v>
          </cell>
          <cell r="AE67">
            <v>65</v>
          </cell>
          <cell r="AF67" t="str">
            <v>PAR001 - Parish Council Office</v>
          </cell>
        </row>
        <row r="68">
          <cell r="Z68">
            <v>66</v>
          </cell>
          <cell r="AA68" t="str">
            <v>2105 - Technicians - Employers NI</v>
          </cell>
          <cell r="AE68">
            <v>66</v>
          </cell>
          <cell r="AF68" t="str">
            <v>BBSTRP001 - BBS Selby High School</v>
          </cell>
        </row>
        <row r="69">
          <cell r="Z69">
            <v>67</v>
          </cell>
          <cell r="AA69" t="str">
            <v>2106 - Technicians - Living Wage</v>
          </cell>
          <cell r="AE69">
            <v>67</v>
          </cell>
          <cell r="AF69" t="str">
            <v>BBSTRP002 - BBS Museum Gardens</v>
          </cell>
        </row>
        <row r="70">
          <cell r="Z70">
            <v>68</v>
          </cell>
          <cell r="AA70" t="str">
            <v>2107 - Technicians - Monetary diff</v>
          </cell>
          <cell r="AE70">
            <v>68</v>
          </cell>
          <cell r="AF70" t="str">
            <v>BBSTRP003 - Y5 Beamish Trip 15/16</v>
          </cell>
        </row>
        <row r="71">
          <cell r="Z71">
            <v>69</v>
          </cell>
          <cell r="AA71" t="str">
            <v>2108 - Technicians - Additional Hours</v>
          </cell>
          <cell r="AE71">
            <v>69</v>
          </cell>
          <cell r="AF71" t="str">
            <v>BBSTRP004 - DALBY FOREST</v>
          </cell>
        </row>
        <row r="72">
          <cell r="Z72">
            <v>70</v>
          </cell>
          <cell r="AA72" t="str">
            <v>2109 - Technicians - Casual Holiday Pay</v>
          </cell>
          <cell r="AE72">
            <v>70</v>
          </cell>
          <cell r="AF72" t="str">
            <v>BBSTRP005 - Y6 Dungeons</v>
          </cell>
        </row>
        <row r="73">
          <cell r="Z73">
            <v>71</v>
          </cell>
          <cell r="AA73" t="str">
            <v>2110 - Technicians - LGPS Main Scheme</v>
          </cell>
          <cell r="AE73">
            <v>71</v>
          </cell>
          <cell r="AF73" t="str">
            <v>BBSTRP006 - GHOST WALK</v>
          </cell>
        </row>
        <row r="74">
          <cell r="Z74">
            <v>72</v>
          </cell>
          <cell r="AA74" t="str">
            <v>2111 - Technicians - Cash Safeguard</v>
          </cell>
          <cell r="AE74">
            <v>72</v>
          </cell>
          <cell r="AF74" t="str">
            <v>BBSTRP007 - HRS Y3/4 Air Museum</v>
          </cell>
        </row>
        <row r="75">
          <cell r="Z75">
            <v>73</v>
          </cell>
          <cell r="AA75" t="str">
            <v>2112 - Technicians - Pay Protection</v>
          </cell>
          <cell r="AE75">
            <v>73</v>
          </cell>
          <cell r="AF75" t="str">
            <v>BBSTRP008 - HRS Dalby Forest</v>
          </cell>
        </row>
        <row r="76">
          <cell r="Z76">
            <v>74</v>
          </cell>
          <cell r="AA76" t="str">
            <v>2113 - Technicians - Special Needs Resp</v>
          </cell>
          <cell r="AE76">
            <v>74</v>
          </cell>
          <cell r="AF76" t="str">
            <v>BBSTRP009 - Lakeside 2016</v>
          </cell>
        </row>
        <row r="77">
          <cell r="Z77">
            <v>75</v>
          </cell>
          <cell r="AA77" t="str">
            <v>2115 - Technicians - Overtime</v>
          </cell>
          <cell r="AE77">
            <v>75</v>
          </cell>
          <cell r="AF77" t="str">
            <v>BBSTRP010 - Filey London Trip</v>
          </cell>
        </row>
        <row r="78">
          <cell r="Z78">
            <v>76</v>
          </cell>
          <cell r="AA78" t="str">
            <v>2148 - Technicians - Occ Sick Half</v>
          </cell>
          <cell r="AE78">
            <v>76</v>
          </cell>
          <cell r="AF78" t="str">
            <v>BBSTRP011 - Madrid 2016</v>
          </cell>
        </row>
        <row r="79">
          <cell r="Z79">
            <v>77</v>
          </cell>
          <cell r="AA79" t="str">
            <v>2149 - Technicians - Statutory Charge</v>
          </cell>
          <cell r="AE79">
            <v>77</v>
          </cell>
          <cell r="AF79" t="str">
            <v>BBSTRP012 - Filey Manchester Trip</v>
          </cell>
        </row>
        <row r="80">
          <cell r="Z80">
            <v>78</v>
          </cell>
          <cell r="AA80" t="str">
            <v>2151 - Technicians - Statutory Pension</v>
          </cell>
          <cell r="AE80">
            <v>78</v>
          </cell>
          <cell r="AF80" t="str">
            <v>BBSTRP013 - BBS KS2 Residential 2015</v>
          </cell>
        </row>
        <row r="81">
          <cell r="Z81">
            <v>79</v>
          </cell>
          <cell r="AA81" t="str">
            <v>2152 - Technicians - Statutory Recovery</v>
          </cell>
          <cell r="AE81">
            <v>79</v>
          </cell>
          <cell r="AF81" t="str">
            <v>BBSTRP014 - BBS Y4/5 Stockbridge Trip</v>
          </cell>
        </row>
        <row r="82">
          <cell r="Z82">
            <v>80</v>
          </cell>
          <cell r="AA82" t="str">
            <v>2200 - Teaching Assistants - Normal Pay</v>
          </cell>
          <cell r="AE82">
            <v>80</v>
          </cell>
          <cell r="AF82" t="str">
            <v>BBSTRP015 - RWS Hull KC Stadium</v>
          </cell>
        </row>
        <row r="83">
          <cell r="Z83">
            <v>81</v>
          </cell>
          <cell r="AA83" t="str">
            <v>2201 - Teaching Assistants - Supply Teacher Pay</v>
          </cell>
          <cell r="AE83">
            <v>81</v>
          </cell>
          <cell r="AF83" t="str">
            <v>BBSTRP016 - Science Theatre</v>
          </cell>
        </row>
        <row r="84">
          <cell r="Z84">
            <v>82</v>
          </cell>
          <cell r="AA84" t="str">
            <v>2202 - Teaching Assistants - Holiday Pay</v>
          </cell>
          <cell r="AE84">
            <v>82</v>
          </cell>
          <cell r="AF84" t="str">
            <v>BBSTRP017 - A Christmas Carol</v>
          </cell>
        </row>
        <row r="85">
          <cell r="Z85">
            <v>83</v>
          </cell>
          <cell r="AA85" t="str">
            <v>2204 - Teaching Assistants - Childcare Vouchers</v>
          </cell>
          <cell r="AE85">
            <v>83</v>
          </cell>
          <cell r="AF85" t="str">
            <v>BBSTRP018 - Filey Ski Trip 2016</v>
          </cell>
        </row>
        <row r="86">
          <cell r="Z86">
            <v>84</v>
          </cell>
          <cell r="AA86" t="str">
            <v>2205 - Teaching Assistants - Employers NI</v>
          </cell>
          <cell r="AE86">
            <v>84</v>
          </cell>
          <cell r="AF86" t="str">
            <v>BBSTRP019 - Y 3 Yorkshire Wildlife Park</v>
          </cell>
        </row>
        <row r="87">
          <cell r="Z87">
            <v>85</v>
          </cell>
          <cell r="AA87" t="str">
            <v>2206 - Teaching Assistants - Living Wage</v>
          </cell>
          <cell r="AE87">
            <v>85</v>
          </cell>
          <cell r="AF87" t="str">
            <v>BBSTRP020 - Filey Y7 Residential Trip</v>
          </cell>
        </row>
        <row r="88">
          <cell r="Z88">
            <v>86</v>
          </cell>
          <cell r="AA88" t="str">
            <v>2207 - Teaching Assistants - Monetary diff</v>
          </cell>
          <cell r="AE88">
            <v>86</v>
          </cell>
          <cell r="AF88" t="str">
            <v>BBSTRP021 - YORKSHIRE AIR MUSEUM</v>
          </cell>
        </row>
        <row r="89">
          <cell r="Z89">
            <v>87</v>
          </cell>
          <cell r="AA89" t="str">
            <v>2208 - Teaching Assistants - Additional Hours</v>
          </cell>
          <cell r="AE89">
            <v>87</v>
          </cell>
          <cell r="AF89" t="str">
            <v>BBSTRP022 - BBS KS1 York Trip</v>
          </cell>
        </row>
        <row r="90">
          <cell r="Z90">
            <v>88</v>
          </cell>
          <cell r="AA90" t="str">
            <v>2209 - Teaching Assistants - Casual Holiday Pay</v>
          </cell>
          <cell r="AE90">
            <v>88</v>
          </cell>
          <cell r="AF90" t="str">
            <v>BBSTRP023 - BBS Eden Camp</v>
          </cell>
        </row>
        <row r="91">
          <cell r="Z91">
            <v>89</v>
          </cell>
          <cell r="AA91" t="str">
            <v>2210 - Teaching Assistants - LGPS Main Scheme</v>
          </cell>
          <cell r="AE91">
            <v>89</v>
          </cell>
          <cell r="AF91" t="str">
            <v>EBOTRP001 - BBS Selby High School</v>
          </cell>
        </row>
        <row r="92">
          <cell r="Z92">
            <v>90</v>
          </cell>
          <cell r="AA92" t="str">
            <v>2211 - Teaching Assistants - Cash Safeguard</v>
          </cell>
          <cell r="AE92">
            <v>90</v>
          </cell>
          <cell r="AF92" t="str">
            <v>EBOTRP002 - BBS Museum Gardens</v>
          </cell>
        </row>
        <row r="93">
          <cell r="Z93">
            <v>91</v>
          </cell>
          <cell r="AA93" t="str">
            <v>2212 - Teaching Assistants - Pay Protection</v>
          </cell>
          <cell r="AE93">
            <v>91</v>
          </cell>
          <cell r="AF93" t="str">
            <v>EBOTRP003 - Y5 Beamish Trip 15/16</v>
          </cell>
        </row>
        <row r="94">
          <cell r="Z94">
            <v>92</v>
          </cell>
          <cell r="AA94" t="str">
            <v>2213 - Teaching Assistants - Special Needs Resp</v>
          </cell>
          <cell r="AE94">
            <v>92</v>
          </cell>
          <cell r="AF94" t="str">
            <v>EBOTRP004 - DALBY FOREST</v>
          </cell>
        </row>
        <row r="95">
          <cell r="Z95">
            <v>93</v>
          </cell>
          <cell r="AA95" t="str">
            <v>2215 - Teaching Assistants - Overtime</v>
          </cell>
          <cell r="AE95">
            <v>93</v>
          </cell>
          <cell r="AF95" t="str">
            <v>EBOTRP005 - Y6 Dungeons</v>
          </cell>
        </row>
        <row r="96">
          <cell r="Z96">
            <v>94</v>
          </cell>
          <cell r="AA96" t="str">
            <v>2248 - Teaching Assistants - Occ Sick Half</v>
          </cell>
          <cell r="AE96">
            <v>94</v>
          </cell>
          <cell r="AF96" t="str">
            <v>EBOTRP006 - GHOST WALK</v>
          </cell>
        </row>
        <row r="97">
          <cell r="Z97">
            <v>95</v>
          </cell>
          <cell r="AA97" t="str">
            <v>2249 - Teaching Assistants - Statutory Charge</v>
          </cell>
          <cell r="AE97">
            <v>95</v>
          </cell>
          <cell r="AF97" t="str">
            <v>EBOTRP007 - HRS Y3/4 Air Museum</v>
          </cell>
        </row>
        <row r="98">
          <cell r="Z98">
            <v>96</v>
          </cell>
          <cell r="AA98" t="str">
            <v>2251 - Teaching Assistants - Statutory Pension</v>
          </cell>
          <cell r="AE98">
            <v>96</v>
          </cell>
          <cell r="AF98" t="str">
            <v>EBOTRP008 - HRS Dalby Forest</v>
          </cell>
        </row>
        <row r="99">
          <cell r="Z99">
            <v>97</v>
          </cell>
          <cell r="AA99" t="str">
            <v>2252 - Teaching Assistants - Statutory Recovery</v>
          </cell>
          <cell r="AE99">
            <v>97</v>
          </cell>
          <cell r="AF99" t="str">
            <v>EBOTRP009 - Lakeside 2016</v>
          </cell>
        </row>
        <row r="100">
          <cell r="Z100">
            <v>98</v>
          </cell>
          <cell r="AA100" t="str">
            <v>2300 - Premises Staff - Normal Pay</v>
          </cell>
          <cell r="AE100">
            <v>98</v>
          </cell>
          <cell r="AF100" t="str">
            <v>EBOTRP010 - Filey London Trip</v>
          </cell>
        </row>
        <row r="101">
          <cell r="Z101">
            <v>99</v>
          </cell>
          <cell r="AA101" t="str">
            <v>2301 - Premises Staff - Supply Teacher Pay</v>
          </cell>
          <cell r="AE101">
            <v>99</v>
          </cell>
          <cell r="AF101" t="str">
            <v>EBOTRP011 - Madrid 2016</v>
          </cell>
        </row>
        <row r="102">
          <cell r="Z102">
            <v>100</v>
          </cell>
          <cell r="AA102" t="str">
            <v>2302 - Premises Staff - Holiday Pay</v>
          </cell>
          <cell r="AE102">
            <v>100</v>
          </cell>
          <cell r="AF102" t="str">
            <v>EBOTRP012 - Filey Manchester Trip</v>
          </cell>
        </row>
        <row r="103">
          <cell r="Z103">
            <v>101</v>
          </cell>
          <cell r="AA103" t="str">
            <v>2304 - Premises Staff - Childcare Vouchers</v>
          </cell>
          <cell r="AE103">
            <v>101</v>
          </cell>
          <cell r="AF103" t="str">
            <v>EBOTRP013 - BBS KS2 Residential 2015</v>
          </cell>
        </row>
        <row r="104">
          <cell r="Z104">
            <v>102</v>
          </cell>
          <cell r="AA104" t="str">
            <v>2305 - Premises Staff - Employers NI</v>
          </cell>
          <cell r="AE104">
            <v>102</v>
          </cell>
          <cell r="AF104" t="str">
            <v>EBOTRP014 - BBS Y4/5 Stockbridge Trip</v>
          </cell>
        </row>
        <row r="105">
          <cell r="Z105">
            <v>103</v>
          </cell>
          <cell r="AA105" t="str">
            <v>2306 - Premises Staff - Living Wage</v>
          </cell>
          <cell r="AE105">
            <v>103</v>
          </cell>
          <cell r="AF105" t="str">
            <v>EBOTRP015 - RWS Hull KC Stadium</v>
          </cell>
        </row>
        <row r="106">
          <cell r="Z106">
            <v>104</v>
          </cell>
          <cell r="AA106" t="str">
            <v>2307 - Premises Staff - Monetary diff</v>
          </cell>
          <cell r="AE106">
            <v>104</v>
          </cell>
          <cell r="AF106" t="str">
            <v>EBOTRP016 - Science Theatre</v>
          </cell>
        </row>
        <row r="107">
          <cell r="Z107">
            <v>105</v>
          </cell>
          <cell r="AA107" t="str">
            <v>2308 - Premises Staff - Additional Hours</v>
          </cell>
          <cell r="AE107">
            <v>105</v>
          </cell>
          <cell r="AF107" t="str">
            <v>EBOTRP017 - A Christmas Carol</v>
          </cell>
        </row>
        <row r="108">
          <cell r="Z108">
            <v>106</v>
          </cell>
          <cell r="AA108" t="str">
            <v>2309 - Premises Staff - Casual Holiday Pay</v>
          </cell>
          <cell r="AE108">
            <v>106</v>
          </cell>
          <cell r="AF108" t="str">
            <v>EBOTRP018 - Filey Ski Trip 2016</v>
          </cell>
        </row>
        <row r="109">
          <cell r="Z109">
            <v>107</v>
          </cell>
          <cell r="AA109" t="str">
            <v>2310 - Premises Staff - LGPS Main Scheme</v>
          </cell>
          <cell r="AE109">
            <v>107</v>
          </cell>
          <cell r="AF109" t="str">
            <v>EBOTRP019 - Y 3 Yorkshire Wildlife Park</v>
          </cell>
        </row>
        <row r="110">
          <cell r="Z110">
            <v>108</v>
          </cell>
          <cell r="AA110" t="str">
            <v>2311 - Premises Staff - Cash Safeguard</v>
          </cell>
          <cell r="AE110">
            <v>108</v>
          </cell>
          <cell r="AF110" t="str">
            <v>EBOTRP020 - Filey Y7 Residential Trip</v>
          </cell>
        </row>
        <row r="111">
          <cell r="Z111">
            <v>109</v>
          </cell>
          <cell r="AA111" t="str">
            <v>2312 - Premises Staff - Pay Protection</v>
          </cell>
          <cell r="AE111">
            <v>109</v>
          </cell>
          <cell r="AF111" t="str">
            <v>EBOTRP021 - YORKSHIRE AIR MUSEUM</v>
          </cell>
        </row>
        <row r="112">
          <cell r="Z112">
            <v>110</v>
          </cell>
          <cell r="AA112" t="str">
            <v>2313 - Premises Staff - Special Needs Resp</v>
          </cell>
          <cell r="AE112">
            <v>110</v>
          </cell>
          <cell r="AF112" t="str">
            <v>FLYTRP001 - BBS Selby High School</v>
          </cell>
        </row>
        <row r="113">
          <cell r="Z113">
            <v>111</v>
          </cell>
          <cell r="AA113" t="str">
            <v>2315 - Premises Staff - Overtime</v>
          </cell>
          <cell r="AE113">
            <v>111</v>
          </cell>
          <cell r="AF113" t="str">
            <v>FLYTRP002 - BBS Museum Gardens</v>
          </cell>
        </row>
        <row r="114">
          <cell r="Z114">
            <v>112</v>
          </cell>
          <cell r="AA114" t="str">
            <v>2348 - Premises Staff - Occ Sick Half</v>
          </cell>
          <cell r="AE114">
            <v>112</v>
          </cell>
          <cell r="AF114" t="str">
            <v>FLYTRP003 - Y5 Beamish Trip 15/16</v>
          </cell>
        </row>
        <row r="115">
          <cell r="Z115">
            <v>113</v>
          </cell>
          <cell r="AA115" t="str">
            <v>2349 - Premises Staff - Statutory Charge</v>
          </cell>
          <cell r="AE115">
            <v>113</v>
          </cell>
          <cell r="AF115" t="str">
            <v>FLYTRP004 - DALBY FOREST</v>
          </cell>
        </row>
        <row r="116">
          <cell r="Z116">
            <v>114</v>
          </cell>
          <cell r="AA116" t="str">
            <v>2351 - Premises Staff - Statutory Pension</v>
          </cell>
          <cell r="AE116">
            <v>114</v>
          </cell>
          <cell r="AF116" t="str">
            <v>FLYTRP005 - Y6 Dungeons</v>
          </cell>
        </row>
        <row r="117">
          <cell r="Z117">
            <v>115</v>
          </cell>
          <cell r="AA117" t="str">
            <v>2352 - Premises Staff - Statutory Recovery</v>
          </cell>
          <cell r="AE117">
            <v>115</v>
          </cell>
          <cell r="AF117" t="str">
            <v>FLYTRP006 - GHOST WALK</v>
          </cell>
        </row>
        <row r="118">
          <cell r="Z118">
            <v>116</v>
          </cell>
          <cell r="AA118" t="str">
            <v>2400 - Midday Supervisor - Normal Pay</v>
          </cell>
          <cell r="AE118">
            <v>116</v>
          </cell>
          <cell r="AF118" t="str">
            <v>FLYTRP007 - HRS Y3/4 Air Museum</v>
          </cell>
        </row>
        <row r="119">
          <cell r="Z119">
            <v>117</v>
          </cell>
          <cell r="AA119" t="str">
            <v>2401 - Midday Supervisor - Supply Teacher Pay</v>
          </cell>
          <cell r="AE119">
            <v>117</v>
          </cell>
          <cell r="AF119" t="str">
            <v>FLYTRP008 - HRS Dalby Forest</v>
          </cell>
        </row>
        <row r="120">
          <cell r="Z120">
            <v>118</v>
          </cell>
          <cell r="AA120" t="str">
            <v>2402 - Midday Supervisor - Holiday Pay</v>
          </cell>
          <cell r="AE120">
            <v>118</v>
          </cell>
          <cell r="AF120" t="str">
            <v>FLYTRP009 - Lakeside 2016</v>
          </cell>
        </row>
        <row r="121">
          <cell r="Z121">
            <v>119</v>
          </cell>
          <cell r="AA121" t="str">
            <v>2404 - Midday Supervisor - Childcare Vouchers</v>
          </cell>
          <cell r="AE121">
            <v>119</v>
          </cell>
          <cell r="AF121" t="str">
            <v>FLYTRP010 - Filey London Trip</v>
          </cell>
        </row>
        <row r="122">
          <cell r="Z122">
            <v>120</v>
          </cell>
          <cell r="AA122" t="str">
            <v>2405 - Midday Supervisor - Employers NI</v>
          </cell>
          <cell r="AE122">
            <v>120</v>
          </cell>
          <cell r="AF122" t="str">
            <v>FLYTRP011 - Madrid 2016</v>
          </cell>
        </row>
        <row r="123">
          <cell r="Z123">
            <v>121</v>
          </cell>
          <cell r="AA123" t="str">
            <v>2406 - Midday Supervisor - Living Wage</v>
          </cell>
          <cell r="AE123">
            <v>121</v>
          </cell>
          <cell r="AF123" t="str">
            <v>FLYTRP012 - Filey Manchester Trip</v>
          </cell>
        </row>
        <row r="124">
          <cell r="Z124">
            <v>122</v>
          </cell>
          <cell r="AA124" t="str">
            <v>2407 - Midday Supervisor - Monetary diff</v>
          </cell>
          <cell r="AE124">
            <v>122</v>
          </cell>
          <cell r="AF124" t="str">
            <v>FLYTRP013 - BBS KS2 Residential 2015</v>
          </cell>
        </row>
        <row r="125">
          <cell r="Z125">
            <v>123</v>
          </cell>
          <cell r="AA125" t="str">
            <v>2408 - Midday Supervisor - Additional Hours</v>
          </cell>
          <cell r="AE125">
            <v>123</v>
          </cell>
          <cell r="AF125" t="str">
            <v>FLYTRP014 - BBS Y4/5 Stockbridge Trip</v>
          </cell>
        </row>
        <row r="126">
          <cell r="Z126">
            <v>124</v>
          </cell>
          <cell r="AA126" t="str">
            <v>2409 - Midday Supervisor - Casual Holiday Pay</v>
          </cell>
          <cell r="AE126">
            <v>124</v>
          </cell>
          <cell r="AF126" t="str">
            <v>FLYTRP015 - RWS Hull KC Stadium</v>
          </cell>
        </row>
        <row r="127">
          <cell r="Z127">
            <v>125</v>
          </cell>
          <cell r="AA127" t="str">
            <v>2410 - Midday Supervisor - LGPS Main Scheme</v>
          </cell>
          <cell r="AE127">
            <v>125</v>
          </cell>
          <cell r="AF127" t="str">
            <v>FLYTRP016 - Science Theatre</v>
          </cell>
        </row>
        <row r="128">
          <cell r="Z128">
            <v>126</v>
          </cell>
          <cell r="AA128" t="str">
            <v>2411 - Midday Supervisor - Cash Safeguard</v>
          </cell>
          <cell r="AE128">
            <v>126</v>
          </cell>
          <cell r="AF128" t="str">
            <v>FLYTRP017 - A Christmas Carol</v>
          </cell>
        </row>
        <row r="129">
          <cell r="Z129">
            <v>127</v>
          </cell>
          <cell r="AA129" t="str">
            <v>2412 - Midday Supervisor - Pay Protection</v>
          </cell>
          <cell r="AE129">
            <v>127</v>
          </cell>
          <cell r="AF129" t="str">
            <v>FLYTRP018 - Filey Ski Trip 2016</v>
          </cell>
        </row>
        <row r="130">
          <cell r="Z130">
            <v>128</v>
          </cell>
          <cell r="AA130" t="str">
            <v>2413 - Midday Supervisor - Special Needs Resp</v>
          </cell>
          <cell r="AE130">
            <v>128</v>
          </cell>
          <cell r="AF130" t="str">
            <v>FLYTRP019 - Y 3 Yorkshire Wildlife Park</v>
          </cell>
        </row>
        <row r="131">
          <cell r="Z131">
            <v>129</v>
          </cell>
          <cell r="AA131" t="str">
            <v>2415 - Midday Supervisor - Overtime</v>
          </cell>
          <cell r="AE131">
            <v>129</v>
          </cell>
          <cell r="AF131" t="str">
            <v>FLYTRP020 - Filey Y7 Residential Trip</v>
          </cell>
        </row>
        <row r="132">
          <cell r="Z132">
            <v>130</v>
          </cell>
          <cell r="AA132" t="str">
            <v>2416 - Midday Supervisor - Occ Sick Half</v>
          </cell>
          <cell r="AE132">
            <v>130</v>
          </cell>
          <cell r="AF132" t="str">
            <v>FLYTRP021 - YORKSHIRE AIR MUSEUM</v>
          </cell>
        </row>
        <row r="133">
          <cell r="Z133">
            <v>131</v>
          </cell>
          <cell r="AA133" t="str">
            <v>2449 - Midday Supervisor - Statutory Charge</v>
          </cell>
          <cell r="AE133">
            <v>131</v>
          </cell>
          <cell r="AF133" t="str">
            <v>FLYTRP022 - FLY Bradford Theatre</v>
          </cell>
        </row>
        <row r="134">
          <cell r="Z134">
            <v>132</v>
          </cell>
          <cell r="AA134" t="str">
            <v>2450 - Midday Supervisor - Statutory Pension</v>
          </cell>
          <cell r="AE134">
            <v>132</v>
          </cell>
          <cell r="AF134" t="str">
            <v>HRSTRP001 - BBS Selby High School</v>
          </cell>
        </row>
        <row r="135">
          <cell r="Z135">
            <v>133</v>
          </cell>
          <cell r="AA135" t="str">
            <v>2451 - Midday Supervisor - Statutory Recovery</v>
          </cell>
          <cell r="AE135">
            <v>133</v>
          </cell>
          <cell r="AF135" t="str">
            <v>HRSTRP002 - BBS Museum Gardens</v>
          </cell>
        </row>
        <row r="136">
          <cell r="Z136">
            <v>134</v>
          </cell>
          <cell r="AA136" t="str">
            <v>2500 - Other Staff - Normal Pay</v>
          </cell>
          <cell r="AE136">
            <v>134</v>
          </cell>
          <cell r="AF136" t="str">
            <v>HRSTRP003 - Y5 Beamish Trip 15/16</v>
          </cell>
        </row>
        <row r="137">
          <cell r="Z137">
            <v>135</v>
          </cell>
          <cell r="AA137" t="str">
            <v>2501 - Other Staff - Supply Teacher Pay</v>
          </cell>
          <cell r="AE137">
            <v>135</v>
          </cell>
          <cell r="AF137" t="str">
            <v>HRSTRP004 - DALBY FOREST</v>
          </cell>
        </row>
        <row r="138">
          <cell r="Z138">
            <v>136</v>
          </cell>
          <cell r="AA138" t="str">
            <v>2502 - Other Staff - Holiday Pay on Leaving</v>
          </cell>
          <cell r="AE138">
            <v>136</v>
          </cell>
          <cell r="AF138" t="str">
            <v>HRSTRP005 - Y6 Dungeons</v>
          </cell>
        </row>
        <row r="139">
          <cell r="Z139">
            <v>137</v>
          </cell>
          <cell r="AA139" t="str">
            <v>2504 - Other Staff - Childcare Vouchers</v>
          </cell>
          <cell r="AE139">
            <v>137</v>
          </cell>
          <cell r="AF139" t="str">
            <v>HRSTRP006 - GHOST WALK</v>
          </cell>
        </row>
        <row r="140">
          <cell r="Z140">
            <v>138</v>
          </cell>
          <cell r="AA140" t="str">
            <v>2505 - Other Staff - Employers NI</v>
          </cell>
          <cell r="AE140">
            <v>138</v>
          </cell>
          <cell r="AF140" t="str">
            <v>HRSTRP007 - HRS Y3/4 Air Museum</v>
          </cell>
        </row>
        <row r="141">
          <cell r="Z141">
            <v>139</v>
          </cell>
          <cell r="AA141" t="str">
            <v>2506 - Other Staff - Living Wage</v>
          </cell>
          <cell r="AE141">
            <v>139</v>
          </cell>
          <cell r="AF141" t="str">
            <v>HRSTRP008 - HRS Dalby Forest</v>
          </cell>
        </row>
        <row r="142">
          <cell r="Z142">
            <v>140</v>
          </cell>
          <cell r="AA142" t="str">
            <v>2507 - Other Staff - Monetary diff</v>
          </cell>
          <cell r="AE142">
            <v>140</v>
          </cell>
          <cell r="AF142" t="str">
            <v>HRSTRP009 - Lakeside 2016</v>
          </cell>
        </row>
        <row r="143">
          <cell r="Z143">
            <v>141</v>
          </cell>
          <cell r="AA143" t="str">
            <v>2508 - Other Staff - Additional Hours</v>
          </cell>
          <cell r="AE143">
            <v>141</v>
          </cell>
          <cell r="AF143" t="str">
            <v>HRSTRP010 - Filey London Trip</v>
          </cell>
        </row>
        <row r="144">
          <cell r="Z144">
            <v>142</v>
          </cell>
          <cell r="AA144" t="str">
            <v>2509 - Other Staff - Casual Holiday Pay</v>
          </cell>
          <cell r="AE144">
            <v>142</v>
          </cell>
          <cell r="AF144" t="str">
            <v>HRSTRP011 - Madrid 2016</v>
          </cell>
        </row>
        <row r="145">
          <cell r="Z145">
            <v>143</v>
          </cell>
          <cell r="AA145" t="str">
            <v>2510 - Other Staff - LGPS Main Scheme</v>
          </cell>
          <cell r="AE145">
            <v>143</v>
          </cell>
          <cell r="AF145" t="str">
            <v>HRSTRP012 - Filey Manchester Trip</v>
          </cell>
        </row>
        <row r="146">
          <cell r="Z146">
            <v>144</v>
          </cell>
          <cell r="AA146" t="str">
            <v>2511 - Other Staff - Cash Safeguard</v>
          </cell>
          <cell r="AE146">
            <v>144</v>
          </cell>
          <cell r="AF146" t="str">
            <v>HRSTRP013 - BBS KS2 Residential 2015</v>
          </cell>
        </row>
        <row r="147">
          <cell r="Z147">
            <v>145</v>
          </cell>
          <cell r="AA147" t="str">
            <v>2512 - Other Staff - Pay Protection</v>
          </cell>
          <cell r="AE147">
            <v>145</v>
          </cell>
          <cell r="AF147" t="str">
            <v>HRSTRP014 - BBS Y4/5 Stockbridge Trip</v>
          </cell>
        </row>
        <row r="148">
          <cell r="Z148">
            <v>146</v>
          </cell>
          <cell r="AA148" t="str">
            <v>2513 - Other Staff - Special Needs Resp</v>
          </cell>
          <cell r="AE148">
            <v>146</v>
          </cell>
          <cell r="AF148" t="str">
            <v>HRSTRP015 - RWS Hull KC Stadium</v>
          </cell>
        </row>
        <row r="149">
          <cell r="Z149">
            <v>147</v>
          </cell>
          <cell r="AA149" t="str">
            <v>2515 - Other Staff - Overtime</v>
          </cell>
          <cell r="AE149">
            <v>147</v>
          </cell>
          <cell r="AF149" t="str">
            <v>HRSTRP016 - Science Theatre</v>
          </cell>
        </row>
        <row r="150">
          <cell r="Z150">
            <v>148</v>
          </cell>
          <cell r="AA150" t="str">
            <v>2516 - Other Staff - Occ Sick Half</v>
          </cell>
          <cell r="AE150">
            <v>148</v>
          </cell>
          <cell r="AF150" t="str">
            <v>HRSTRP017 - A Christmas Carol</v>
          </cell>
        </row>
        <row r="151">
          <cell r="Z151">
            <v>149</v>
          </cell>
          <cell r="AA151" t="str">
            <v>2549 - Other Staff - Statutory Charge</v>
          </cell>
          <cell r="AE151">
            <v>149</v>
          </cell>
          <cell r="AF151" t="str">
            <v>HRSTRP018 - Filey Ski Trip 2016</v>
          </cell>
        </row>
        <row r="152">
          <cell r="Z152">
            <v>150</v>
          </cell>
          <cell r="AA152" t="str">
            <v>2550 - Other Staff - Statutory Pension</v>
          </cell>
          <cell r="AE152">
            <v>150</v>
          </cell>
          <cell r="AF152" t="str">
            <v>HRSTRP019 - Y 3 Yorkshire Wildlife Park</v>
          </cell>
        </row>
        <row r="153">
          <cell r="Z153">
            <v>151</v>
          </cell>
          <cell r="AA153" t="str">
            <v>2551 - Other Staff - Statutory Recovery</v>
          </cell>
          <cell r="AE153">
            <v>151</v>
          </cell>
          <cell r="AF153" t="str">
            <v>HRSTRP020 - Filey Y7 Residential Trip</v>
          </cell>
        </row>
        <row r="154">
          <cell r="Z154">
            <v>152</v>
          </cell>
          <cell r="AA154" t="str">
            <v>2600 - Finance and Admin - Normal Pay</v>
          </cell>
          <cell r="AE154">
            <v>152</v>
          </cell>
          <cell r="AF154" t="str">
            <v>HRSTRP021 - YORKSHIRE AIR MUSEUM</v>
          </cell>
        </row>
        <row r="155">
          <cell r="Z155">
            <v>153</v>
          </cell>
          <cell r="AA155" t="str">
            <v>2601 - Finance and Admin - Supply Teacher Pay</v>
          </cell>
          <cell r="AE155">
            <v>153</v>
          </cell>
          <cell r="AF155" t="str">
            <v>HRSTRP022 - HRS Caythorpe Court Multi Activity</v>
          </cell>
        </row>
        <row r="156">
          <cell r="Z156">
            <v>154</v>
          </cell>
          <cell r="AA156" t="str">
            <v>2602 - Finance and Admin - Holiday Pay</v>
          </cell>
          <cell r="AE156">
            <v>154</v>
          </cell>
          <cell r="AF156" t="str">
            <v>HRSTRP023 - HRS Art Gallery York Museum Trust</v>
          </cell>
        </row>
        <row r="157">
          <cell r="Z157">
            <v>155</v>
          </cell>
          <cell r="AA157" t="str">
            <v>2604 - Finance and Admin - Childcare Vouchers</v>
          </cell>
          <cell r="AE157">
            <v>155</v>
          </cell>
          <cell r="AF157" t="str">
            <v>RWSTRP001 - BBS Selby High School</v>
          </cell>
        </row>
        <row r="158">
          <cell r="Z158">
            <v>156</v>
          </cell>
          <cell r="AA158" t="str">
            <v>2605 - Finance and Admin - Employers NI</v>
          </cell>
          <cell r="AE158">
            <v>156</v>
          </cell>
          <cell r="AF158" t="str">
            <v>RWSTRP002 - BBS Museum Gardens</v>
          </cell>
        </row>
        <row r="159">
          <cell r="Z159">
            <v>157</v>
          </cell>
          <cell r="AA159" t="str">
            <v>2606 - Finance and Admin - Living Wage</v>
          </cell>
          <cell r="AE159">
            <v>157</v>
          </cell>
          <cell r="AF159" t="str">
            <v>RWSTRP003 - Y5 Beamish Trip 15/16</v>
          </cell>
        </row>
        <row r="160">
          <cell r="Z160">
            <v>158</v>
          </cell>
          <cell r="AA160" t="str">
            <v>2607 - Finance and Admin - Monetary diff</v>
          </cell>
          <cell r="AE160">
            <v>158</v>
          </cell>
          <cell r="AF160" t="str">
            <v>RWSTRP004 - DALBY FOREST</v>
          </cell>
        </row>
        <row r="161">
          <cell r="Z161">
            <v>159</v>
          </cell>
          <cell r="AA161" t="str">
            <v>2608 - Finance and Admin - Additional Hours</v>
          </cell>
          <cell r="AE161">
            <v>159</v>
          </cell>
          <cell r="AF161" t="str">
            <v>RWSTRP005 - Y6 Dungeons</v>
          </cell>
        </row>
        <row r="162">
          <cell r="Z162">
            <v>160</v>
          </cell>
          <cell r="AA162" t="str">
            <v>2609 - Finance and Admin - Casual Holiday Pay</v>
          </cell>
          <cell r="AE162">
            <v>160</v>
          </cell>
          <cell r="AF162" t="str">
            <v>RWSTRP006 - GHOST WALK</v>
          </cell>
        </row>
        <row r="163">
          <cell r="Z163">
            <v>161</v>
          </cell>
          <cell r="AA163" t="str">
            <v>2610 - Finance and Admin - LGPS Main Scheme</v>
          </cell>
          <cell r="AE163">
            <v>161</v>
          </cell>
          <cell r="AF163" t="str">
            <v>RWSTRP007 - HRS Y3/4 Air Museum</v>
          </cell>
        </row>
        <row r="164">
          <cell r="Z164">
            <v>162</v>
          </cell>
          <cell r="AA164" t="str">
            <v>2611 - Finance and Admin - Cash Safeguard</v>
          </cell>
          <cell r="AE164">
            <v>162</v>
          </cell>
          <cell r="AF164" t="str">
            <v>RWSTRP008 - HRS Dalby Forest</v>
          </cell>
        </row>
        <row r="165">
          <cell r="Z165">
            <v>163</v>
          </cell>
          <cell r="AA165" t="str">
            <v>2612 - Finance and Admin - Pay Protection</v>
          </cell>
          <cell r="AE165">
            <v>163</v>
          </cell>
          <cell r="AF165" t="str">
            <v>RWSTRP009 - Lakeside 2016</v>
          </cell>
        </row>
        <row r="166">
          <cell r="Z166">
            <v>164</v>
          </cell>
          <cell r="AA166" t="str">
            <v>2613 - Finance and Admin - Special Needs Resp</v>
          </cell>
          <cell r="AE166">
            <v>164</v>
          </cell>
          <cell r="AF166" t="str">
            <v>RWSTRP010 - Filey London Trip</v>
          </cell>
        </row>
        <row r="167">
          <cell r="Z167">
            <v>165</v>
          </cell>
          <cell r="AA167" t="str">
            <v>2615 - Finance and Admin - Overtime</v>
          </cell>
          <cell r="AE167">
            <v>165</v>
          </cell>
          <cell r="AF167" t="str">
            <v>RWSTRP011 - Madrid 2016</v>
          </cell>
        </row>
        <row r="168">
          <cell r="Z168">
            <v>166</v>
          </cell>
          <cell r="AA168" t="str">
            <v>2648 - Finance and Admin - Occ Sick Half</v>
          </cell>
          <cell r="AE168">
            <v>166</v>
          </cell>
          <cell r="AF168" t="str">
            <v>RWSTRP012 - Filey Manchester Trip</v>
          </cell>
        </row>
        <row r="169">
          <cell r="Z169">
            <v>167</v>
          </cell>
          <cell r="AA169" t="str">
            <v>2649 - Finance and Admin - Statutory Charge</v>
          </cell>
          <cell r="AE169">
            <v>167</v>
          </cell>
          <cell r="AF169" t="str">
            <v>RWSTRP013 - BBS KS2 Residential 2015</v>
          </cell>
        </row>
        <row r="170">
          <cell r="Z170">
            <v>168</v>
          </cell>
          <cell r="AA170" t="str">
            <v>2651 - Finance and Admin - Statutory Pension</v>
          </cell>
          <cell r="AE170">
            <v>168</v>
          </cell>
          <cell r="AF170" t="str">
            <v>RWSTRP014 - BBS Y4/5 Stockbridge Trip</v>
          </cell>
        </row>
        <row r="171">
          <cell r="Z171">
            <v>169</v>
          </cell>
          <cell r="AA171" t="str">
            <v>2652 - Finance and Admin - Statutory Recovery</v>
          </cell>
          <cell r="AE171">
            <v>169</v>
          </cell>
          <cell r="AF171" t="str">
            <v>RWSTRP015 - RWS Hull KC Stadium</v>
          </cell>
        </row>
        <row r="172">
          <cell r="Z172">
            <v>170</v>
          </cell>
          <cell r="AA172" t="str">
            <v>2900 - Agency Supply Cover</v>
          </cell>
          <cell r="AE172">
            <v>170</v>
          </cell>
          <cell r="AF172" t="str">
            <v>RWSTRP016 - Science Theatre</v>
          </cell>
        </row>
        <row r="173">
          <cell r="Z173">
            <v>171</v>
          </cell>
          <cell r="AA173" t="str">
            <v>3000 - Repairs &amp; Maintenance (Buildings)</v>
          </cell>
          <cell r="AE173">
            <v>171</v>
          </cell>
          <cell r="AF173" t="str">
            <v>RWSTRP017 - A Christmas Carol</v>
          </cell>
        </row>
        <row r="174">
          <cell r="Z174">
            <v>172</v>
          </cell>
          <cell r="AA174" t="str">
            <v>3005 - Equipment Repairs and Maintenance</v>
          </cell>
          <cell r="AE174">
            <v>172</v>
          </cell>
          <cell r="AF174" t="str">
            <v>RWSTRP018 - Filey Ski Trip 2016</v>
          </cell>
        </row>
        <row r="175">
          <cell r="Z175">
            <v>173</v>
          </cell>
          <cell r="AA175" t="str">
            <v>3010 - Grounds Maintenance</v>
          </cell>
          <cell r="AE175">
            <v>173</v>
          </cell>
          <cell r="AF175" t="str">
            <v>RWSTRP019 - Y 3 Yorkshire Wildlife Park</v>
          </cell>
        </row>
        <row r="176">
          <cell r="Z176">
            <v>174</v>
          </cell>
          <cell r="AA176" t="str">
            <v>3020 - PFI Charges</v>
          </cell>
          <cell r="AE176">
            <v>174</v>
          </cell>
          <cell r="AF176" t="str">
            <v>RWSTRP020 - Filey Y7 Residential Trip</v>
          </cell>
        </row>
        <row r="177">
          <cell r="Z177">
            <v>175</v>
          </cell>
          <cell r="AA177" t="str">
            <v>3041 - PAT Testing</v>
          </cell>
          <cell r="AE177">
            <v>175</v>
          </cell>
          <cell r="AF177" t="str">
            <v>RWSTRP021 - YORKSHIRE AIR MUSEUM</v>
          </cell>
        </row>
        <row r="178">
          <cell r="Z178">
            <v>176</v>
          </cell>
          <cell r="AA178" t="str">
            <v>3042 - Uniform &amp; Protective Clothing</v>
          </cell>
          <cell r="AE178">
            <v>176</v>
          </cell>
          <cell r="AF178" t="str">
            <v>RWSTRP022 - RWS Sams Safaris</v>
          </cell>
        </row>
        <row r="179">
          <cell r="Z179">
            <v>177</v>
          </cell>
          <cell r="AA179" t="str">
            <v>3101 - Hygiene Services</v>
          </cell>
        </row>
        <row r="180">
          <cell r="Z180">
            <v>178</v>
          </cell>
          <cell r="AA180" t="str">
            <v>3102 - Cleaning Equipment</v>
          </cell>
        </row>
        <row r="181">
          <cell r="Z181">
            <v>179</v>
          </cell>
          <cell r="AA181" t="str">
            <v>3103 - Cleaning Materials</v>
          </cell>
        </row>
        <row r="182">
          <cell r="Z182">
            <v>180</v>
          </cell>
          <cell r="AA182" t="str">
            <v>3104 - Window Cleaning</v>
          </cell>
        </row>
        <row r="183">
          <cell r="Z183">
            <v>181</v>
          </cell>
          <cell r="AA183" t="str">
            <v>3105 - Cleaning Contract</v>
          </cell>
        </row>
        <row r="184">
          <cell r="Z184">
            <v>182</v>
          </cell>
          <cell r="AA184" t="str">
            <v>3200 - Water</v>
          </cell>
        </row>
        <row r="185">
          <cell r="Z185">
            <v>183</v>
          </cell>
          <cell r="AA185" t="str">
            <v>3201 - Sewerage</v>
          </cell>
        </row>
        <row r="186">
          <cell r="Z186">
            <v>184</v>
          </cell>
          <cell r="AA186" t="str">
            <v>3205 - Gas</v>
          </cell>
        </row>
        <row r="187">
          <cell r="Z187">
            <v>185</v>
          </cell>
          <cell r="AA187" t="str">
            <v>3210 - Electricity</v>
          </cell>
        </row>
        <row r="188">
          <cell r="Z188">
            <v>186</v>
          </cell>
          <cell r="AA188" t="str">
            <v>3215 - Oil</v>
          </cell>
        </row>
        <row r="189">
          <cell r="Z189">
            <v>187</v>
          </cell>
          <cell r="AA189" t="str">
            <v>3300 - Fire Alarm and Extinguishers</v>
          </cell>
        </row>
        <row r="190">
          <cell r="Z190">
            <v>188</v>
          </cell>
          <cell r="AA190" t="str">
            <v>3301 - Pest Control</v>
          </cell>
        </row>
        <row r="191">
          <cell r="Z191">
            <v>189</v>
          </cell>
          <cell r="AA191" t="str">
            <v>3302 - Refuse Collection</v>
          </cell>
        </row>
        <row r="192">
          <cell r="Z192">
            <v>190</v>
          </cell>
          <cell r="AA192" t="str">
            <v>3400 - Medical Requisites</v>
          </cell>
        </row>
        <row r="193">
          <cell r="Z193">
            <v>191</v>
          </cell>
          <cell r="AA193" t="str">
            <v>3401 - Business Rates</v>
          </cell>
        </row>
        <row r="194">
          <cell r="Z194">
            <v>192</v>
          </cell>
          <cell r="AA194" t="str">
            <v>3402 - Rent</v>
          </cell>
        </row>
        <row r="195">
          <cell r="Z195">
            <v>193</v>
          </cell>
          <cell r="AA195" t="str">
            <v>3403 - Insurance</v>
          </cell>
        </row>
        <row r="196">
          <cell r="Z196">
            <v>194</v>
          </cell>
          <cell r="AA196" t="str">
            <v>3500 - Security Alarm</v>
          </cell>
        </row>
        <row r="197">
          <cell r="Z197">
            <v>195</v>
          </cell>
          <cell r="AA197" t="str">
            <v>3600 - Security Patrol</v>
          </cell>
        </row>
        <row r="198">
          <cell r="Z198">
            <v>196</v>
          </cell>
          <cell r="AA198" t="str">
            <v>3601 - CCTV Monitoring</v>
          </cell>
        </row>
        <row r="199">
          <cell r="Z199">
            <v>197</v>
          </cell>
          <cell r="AA199" t="str">
            <v>3602 - Security Services</v>
          </cell>
        </row>
        <row r="200">
          <cell r="Z200">
            <v>198</v>
          </cell>
          <cell r="AA200" t="str">
            <v>3603 - Health and Safety</v>
          </cell>
        </row>
        <row r="201">
          <cell r="Z201">
            <v>199</v>
          </cell>
          <cell r="AA201" t="str">
            <v>3604 - Swimming Pool</v>
          </cell>
        </row>
        <row r="202">
          <cell r="Z202">
            <v>200</v>
          </cell>
          <cell r="AA202" t="str">
            <v>4005 - Books</v>
          </cell>
        </row>
        <row r="203">
          <cell r="Z203">
            <v>201</v>
          </cell>
          <cell r="AA203" t="str">
            <v>4010 - Equipment (Non IT)</v>
          </cell>
        </row>
        <row r="204">
          <cell r="Z204">
            <v>202</v>
          </cell>
          <cell r="AA204" t="str">
            <v>4025 - Photocopying</v>
          </cell>
        </row>
        <row r="205">
          <cell r="Z205">
            <v>203</v>
          </cell>
          <cell r="AA205" t="str">
            <v>4045 - Furniture</v>
          </cell>
        </row>
        <row r="206">
          <cell r="Z206">
            <v>204</v>
          </cell>
          <cell r="AA206" t="str">
            <v>4050 - Student Rewards</v>
          </cell>
        </row>
        <row r="207">
          <cell r="Z207">
            <v>205</v>
          </cell>
          <cell r="AA207" t="str">
            <v>4051 - School Uniform</v>
          </cell>
        </row>
        <row r="208">
          <cell r="Z208">
            <v>206</v>
          </cell>
          <cell r="AA208" t="str">
            <v>4125 - Minibus Costs</v>
          </cell>
        </row>
        <row r="209">
          <cell r="Z209">
            <v>207</v>
          </cell>
          <cell r="AA209" t="str">
            <v>4126 - Vehicle Hire</v>
          </cell>
        </row>
        <row r="210">
          <cell r="Z210">
            <v>208</v>
          </cell>
          <cell r="AA210" t="str">
            <v>4127 - Taxis</v>
          </cell>
        </row>
        <row r="211">
          <cell r="Z211">
            <v>209</v>
          </cell>
          <cell r="AA211" t="str">
            <v>4150 - Examination Fees</v>
          </cell>
        </row>
        <row r="212">
          <cell r="Z212">
            <v>210</v>
          </cell>
          <cell r="AA212" t="str">
            <v>4170 - Work Experience</v>
          </cell>
        </row>
        <row r="213">
          <cell r="Z213">
            <v>211</v>
          </cell>
          <cell r="AA213" t="str">
            <v>5010 - Catering Equipment</v>
          </cell>
        </row>
        <row r="214">
          <cell r="Z214">
            <v>212</v>
          </cell>
          <cell r="AA214" t="str">
            <v>5011 - Catering Client Svc Monitor</v>
          </cell>
        </row>
        <row r="215">
          <cell r="Z215">
            <v>213</v>
          </cell>
          <cell r="AA215" t="str">
            <v>5012 - Catering Maintenance &amp; Repairs</v>
          </cell>
        </row>
        <row r="216">
          <cell r="Z216">
            <v>214</v>
          </cell>
          <cell r="AA216" t="str">
            <v>5013 - Catering</v>
          </cell>
        </row>
        <row r="217">
          <cell r="Z217">
            <v>215</v>
          </cell>
          <cell r="AA217" t="str">
            <v>5014 - Hospitality</v>
          </cell>
        </row>
        <row r="218">
          <cell r="Z218">
            <v>216</v>
          </cell>
          <cell r="AA218" t="str">
            <v>5015 - Catering Supplies</v>
          </cell>
        </row>
        <row r="219">
          <cell r="Z219">
            <v>217</v>
          </cell>
          <cell r="AA219" t="str">
            <v>5016 - Catering Service Contact</v>
          </cell>
        </row>
        <row r="220">
          <cell r="Z220">
            <v>218</v>
          </cell>
          <cell r="AA220" t="str">
            <v>5050 - School Meals</v>
          </cell>
        </row>
        <row r="221">
          <cell r="Z221">
            <v>219</v>
          </cell>
          <cell r="AA221" t="str">
            <v>5100 - Fixed Line Communications</v>
          </cell>
        </row>
        <row r="222">
          <cell r="Z222">
            <v>220</v>
          </cell>
          <cell r="AA222" t="str">
            <v>5105 - Mobile Communications</v>
          </cell>
        </row>
        <row r="223">
          <cell r="Z223">
            <v>221</v>
          </cell>
          <cell r="AA223" t="str">
            <v>5111 - Subscriptions</v>
          </cell>
        </row>
        <row r="224">
          <cell r="Z224">
            <v>222</v>
          </cell>
          <cell r="AA224" t="str">
            <v>5112 - IT Hardware</v>
          </cell>
        </row>
        <row r="225">
          <cell r="Z225">
            <v>223</v>
          </cell>
          <cell r="AA225" t="str">
            <v>5113 - IT Software and Licences</v>
          </cell>
        </row>
        <row r="226">
          <cell r="Z226">
            <v>224</v>
          </cell>
          <cell r="AA226" t="str">
            <v>5114 - IT Consumables</v>
          </cell>
        </row>
        <row r="227">
          <cell r="Z227">
            <v>225</v>
          </cell>
          <cell r="AA227" t="str">
            <v>5116 - IT Operating Leases</v>
          </cell>
        </row>
        <row r="228">
          <cell r="Z228">
            <v>226</v>
          </cell>
          <cell r="AA228" t="str">
            <v>5117 - IT Service Agreements</v>
          </cell>
        </row>
        <row r="229">
          <cell r="Z229">
            <v>227</v>
          </cell>
          <cell r="AA229" t="str">
            <v>5118 - Broadband</v>
          </cell>
        </row>
        <row r="230">
          <cell r="Z230">
            <v>228</v>
          </cell>
          <cell r="AA230" t="str">
            <v>5155 - Bank Charges</v>
          </cell>
        </row>
        <row r="231">
          <cell r="Z231">
            <v>229</v>
          </cell>
          <cell r="AA231" t="str">
            <v>5205 - Postage</v>
          </cell>
        </row>
        <row r="232">
          <cell r="Z232">
            <v>230</v>
          </cell>
          <cell r="AA232" t="str">
            <v>5206 - Stationery</v>
          </cell>
        </row>
        <row r="233">
          <cell r="Z233">
            <v>231</v>
          </cell>
          <cell r="AA233" t="str">
            <v>5207 - General Office Expenses</v>
          </cell>
        </row>
        <row r="234">
          <cell r="Z234">
            <v>232</v>
          </cell>
          <cell r="AA234" t="str">
            <v>5208 - Photocopying</v>
          </cell>
        </row>
        <row r="235">
          <cell r="Z235">
            <v>233</v>
          </cell>
          <cell r="AA235" t="str">
            <v>5209 - PS Financials</v>
          </cell>
        </row>
        <row r="236">
          <cell r="Z236">
            <v>234</v>
          </cell>
          <cell r="AA236" t="str">
            <v>5315 - Staff Advertising</v>
          </cell>
        </row>
        <row r="237">
          <cell r="Z237">
            <v>235</v>
          </cell>
          <cell r="AA237" t="str">
            <v>5316 - Interview Expenses</v>
          </cell>
        </row>
        <row r="238">
          <cell r="Z238">
            <v>236</v>
          </cell>
          <cell r="AA238" t="str">
            <v>5317 - Long Service Awards</v>
          </cell>
        </row>
        <row r="239">
          <cell r="Z239">
            <v>237</v>
          </cell>
          <cell r="AA239" t="str">
            <v>5318 - DBS Checks</v>
          </cell>
        </row>
        <row r="240">
          <cell r="Z240">
            <v>238</v>
          </cell>
          <cell r="AA240" t="str">
            <v>5415 - Governance Service</v>
          </cell>
        </row>
        <row r="241">
          <cell r="Z241">
            <v>239</v>
          </cell>
          <cell r="AA241" t="str">
            <v>5416 - Governing Body Clerking Service</v>
          </cell>
        </row>
        <row r="242">
          <cell r="Z242">
            <v>240</v>
          </cell>
          <cell r="AA242" t="str">
            <v>5417 - Human Resources</v>
          </cell>
        </row>
        <row r="243">
          <cell r="Z243">
            <v>241</v>
          </cell>
          <cell r="AA243" t="str">
            <v>5418 - Legal Services</v>
          </cell>
        </row>
        <row r="244">
          <cell r="Z244">
            <v>242</v>
          </cell>
          <cell r="AA244" t="str">
            <v>5419 - Management Information Service</v>
          </cell>
        </row>
        <row r="245">
          <cell r="Z245">
            <v>243</v>
          </cell>
          <cell r="AA245" t="str">
            <v>5420 - Childcare Voucher Admin</v>
          </cell>
        </row>
        <row r="246">
          <cell r="Z246">
            <v>244</v>
          </cell>
          <cell r="AA246" t="str">
            <v>5421 - Conference Expenses</v>
          </cell>
        </row>
        <row r="247">
          <cell r="Z247">
            <v>245</v>
          </cell>
          <cell r="AA247" t="str">
            <v>5422 - De-delegation : Access &amp; FSM Services</v>
          </cell>
        </row>
        <row r="248">
          <cell r="Z248">
            <v>246</v>
          </cell>
          <cell r="AA248" t="str">
            <v>5423 - Staff Services - Consultancy</v>
          </cell>
        </row>
        <row r="249">
          <cell r="Z249">
            <v>247</v>
          </cell>
          <cell r="AA249" t="str">
            <v>5424 - Marketing and Communication</v>
          </cell>
        </row>
        <row r="250">
          <cell r="Z250">
            <v>248</v>
          </cell>
          <cell r="AA250" t="str">
            <v>5425 - Payroll</v>
          </cell>
        </row>
        <row r="251">
          <cell r="Z251">
            <v>249</v>
          </cell>
          <cell r="AA251" t="str">
            <v>5426 - School Improvement &amp; Skills</v>
          </cell>
        </row>
        <row r="252">
          <cell r="Z252">
            <v>250</v>
          </cell>
          <cell r="AA252" t="str">
            <v>5427 - Services to Schools</v>
          </cell>
        </row>
        <row r="253">
          <cell r="Z253">
            <v>251</v>
          </cell>
          <cell r="AA253" t="str">
            <v>5500 - Top Slice For Ebor Centralised Services</v>
          </cell>
        </row>
        <row r="254">
          <cell r="Z254">
            <v>252</v>
          </cell>
          <cell r="AA254" t="str">
            <v>5700 - Training Course Fees</v>
          </cell>
        </row>
        <row r="255">
          <cell r="Z255">
            <v>253</v>
          </cell>
          <cell r="AA255" t="str">
            <v>5701 - Training Travel</v>
          </cell>
        </row>
        <row r="256">
          <cell r="Z256">
            <v>254</v>
          </cell>
          <cell r="AA256" t="str">
            <v>5702 - Courses / Instructors</v>
          </cell>
        </row>
        <row r="257">
          <cell r="Z257">
            <v>255</v>
          </cell>
          <cell r="AA257" t="str">
            <v>5900 - External Audit</v>
          </cell>
        </row>
        <row r="258">
          <cell r="Z258">
            <v>256</v>
          </cell>
          <cell r="AA258" t="str">
            <v>5901 - Internal Audit</v>
          </cell>
        </row>
        <row r="259">
          <cell r="Z259">
            <v>257</v>
          </cell>
          <cell r="AA259" t="str">
            <v>6100 - Staff Travel &amp; Subsistence</v>
          </cell>
        </row>
        <row r="260">
          <cell r="Z260">
            <v>258</v>
          </cell>
          <cell r="AA260" t="str">
            <v>6101 - Staff Accommodation</v>
          </cell>
        </row>
        <row r="261">
          <cell r="Z261">
            <v>259</v>
          </cell>
          <cell r="AA261" t="str">
            <v>6500 - Trips Travel Costs</v>
          </cell>
        </row>
        <row r="262">
          <cell r="Z262">
            <v>260</v>
          </cell>
          <cell r="AA262" t="str">
            <v>6510 - Trips Food and Drink</v>
          </cell>
        </row>
        <row r="263">
          <cell r="Z263">
            <v>261</v>
          </cell>
          <cell r="AA263" t="str">
            <v>6520 - Trips Accommodation and / or Entrance</v>
          </cell>
        </row>
        <row r="264">
          <cell r="Z264">
            <v>262</v>
          </cell>
          <cell r="AA264" t="str">
            <v>6530 - Trips Insurance</v>
          </cell>
        </row>
        <row r="265">
          <cell r="Z265">
            <v>263</v>
          </cell>
          <cell r="AA265" t="str">
            <v>6950 - Gain / (Loss) on LGPS</v>
          </cell>
        </row>
        <row r="266">
          <cell r="Z266">
            <v>264</v>
          </cell>
          <cell r="AA266" t="str">
            <v>7025 - Write Offs</v>
          </cell>
        </row>
        <row r="267">
          <cell r="Z267">
            <v>265</v>
          </cell>
          <cell r="AA267" t="str">
            <v>8100 - DfE Devolved Formula Capital Grant</v>
          </cell>
        </row>
        <row r="268">
          <cell r="Z268">
            <v>266</v>
          </cell>
          <cell r="AA268" t="str">
            <v>8200 - Land &amp; Buildings Capital Acquisition</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2"/>
  <sheetViews>
    <sheetView showGridLines="0" showRowColHeaders="0" tabSelected="1" zoomScaleNormal="100" workbookViewId="0">
      <selection activeCell="A11" sqref="A11"/>
    </sheetView>
  </sheetViews>
  <sheetFormatPr defaultRowHeight="15" x14ac:dyDescent="0.25"/>
  <sheetData>
    <row r="1" spans="1:28" ht="18.75" x14ac:dyDescent="0.3">
      <c r="A1" s="107" t="s">
        <v>749</v>
      </c>
    </row>
    <row r="3" spans="1:28" x14ac:dyDescent="0.25">
      <c r="B3" s="106" t="s">
        <v>753</v>
      </c>
    </row>
    <row r="4" spans="1:28" ht="21.75" customHeight="1" x14ac:dyDescent="0.25">
      <c r="C4" s="108" t="s">
        <v>751</v>
      </c>
    </row>
    <row r="5" spans="1:28" x14ac:dyDescent="0.25">
      <c r="C5" s="108" t="s">
        <v>752</v>
      </c>
    </row>
    <row r="6" spans="1:28" ht="30" customHeight="1" x14ac:dyDescent="0.3">
      <c r="B6" s="107" t="s">
        <v>754</v>
      </c>
    </row>
    <row r="8" spans="1:28" ht="24" customHeight="1" x14ac:dyDescent="0.25">
      <c r="B8" s="146" t="s">
        <v>750</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row>
    <row r="9" spans="1:28" ht="24" customHeight="1" x14ac:dyDescent="0.2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row>
    <row r="10" spans="1:28" ht="24" customHeight="1" x14ac:dyDescent="0.2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row>
    <row r="48" spans="2:2" ht="18.75" x14ac:dyDescent="0.3">
      <c r="B48" s="107" t="s">
        <v>755</v>
      </c>
    </row>
    <row r="49" spans="2:28" ht="19.5" customHeight="1" x14ac:dyDescent="0.25"/>
    <row r="50" spans="2:28" ht="24" customHeight="1" x14ac:dyDescent="0.25">
      <c r="B50" s="146" t="s">
        <v>756</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row>
    <row r="51" spans="2:28" ht="24" customHeight="1" x14ac:dyDescent="0.25">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row>
    <row r="52" spans="2:28" ht="24" customHeight="1" x14ac:dyDescent="0.25">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row>
  </sheetData>
  <sheetProtection algorithmName="SHA-512" hashValue="3NNswDRWtc20siOywYXlfAJOeG+6iitiC9/yLWtzOq4yHWOXMUcJRBXr4ySJuyGKqjOPItfC1b3sqxQgqVoEZw==" saltValue="dYgBoJUXENP9xFAlc9dOww==" spinCount="100000" sheet="1" objects="1" scenarios="1"/>
  <mergeCells count="2">
    <mergeCell ref="B8:AB10"/>
    <mergeCell ref="B50:AB52"/>
  </mergeCells>
  <pageMargins left="0.7" right="0.7" top="0.75" bottom="0.75" header="0.3" footer="0.3"/>
  <pageSetup paperSize="9" scale="49" orientation="landscape" r:id="rId1"/>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132"/>
  <sheetViews>
    <sheetView showGridLines="0" showRowColHeaders="0" zoomScale="90" zoomScaleNormal="90" workbookViewId="0">
      <pane ySplit="11" topLeftCell="A12" activePane="bottomLeft" state="frozen"/>
      <selection activeCell="J1" sqref="J1"/>
      <selection pane="bottomLeft" activeCell="O2" sqref="O2:P2"/>
    </sheetView>
  </sheetViews>
  <sheetFormatPr defaultRowHeight="18" customHeight="1" outlineLevelCol="1" x14ac:dyDescent="0.25"/>
  <cols>
    <col min="1" max="1" width="9.7109375" style="38" hidden="1" customWidth="1" outlineLevel="1"/>
    <col min="2" max="2" width="13.7109375" style="38" hidden="1" customWidth="1" outlineLevel="1"/>
    <col min="3" max="3" width="14.7109375" style="38" hidden="1" customWidth="1" outlineLevel="1"/>
    <col min="4" max="4" width="16.7109375" style="38" hidden="1" customWidth="1" outlineLevel="1"/>
    <col min="5" max="5" width="20.7109375" style="38" hidden="1" customWidth="1" outlineLevel="1"/>
    <col min="6" max="6" width="14.7109375" style="39" hidden="1" customWidth="1" outlineLevel="1"/>
    <col min="7" max="7" width="19.5703125" style="39" hidden="1" customWidth="1" outlineLevel="1"/>
    <col min="8" max="8" width="10" style="40" hidden="1" customWidth="1" outlineLevel="1"/>
    <col min="9" max="9" width="27.42578125" style="39" hidden="1" customWidth="1" outlineLevel="1"/>
    <col min="10" max="10" width="2.7109375" style="39" customWidth="1" collapsed="1"/>
    <col min="11" max="11" width="21.7109375" style="39" customWidth="1"/>
    <col min="12" max="12" width="4.5703125" style="38" bestFit="1" customWidth="1"/>
    <col min="13" max="13" width="13.7109375" style="41" customWidth="1"/>
    <col min="14" max="14" width="38.7109375" style="41" customWidth="1"/>
    <col min="15" max="15" width="13.7109375" style="41" customWidth="1"/>
    <col min="16" max="16" width="38.7109375" style="41" customWidth="1"/>
    <col min="17" max="17" width="17.7109375" style="40" customWidth="1"/>
    <col min="18" max="18" width="14.7109375" style="40" customWidth="1"/>
    <col min="19" max="19" width="20.7109375" style="40" customWidth="1"/>
    <col min="20" max="20" width="65.7109375" style="39" customWidth="1"/>
    <col min="21" max="21" width="43.140625" style="42" customWidth="1"/>
    <col min="22" max="22" width="2.5703125" style="39" customWidth="1"/>
    <col min="23" max="23" width="34.5703125" style="39" bestFit="1" customWidth="1"/>
    <col min="24" max="24" width="3.85546875" style="39" bestFit="1" customWidth="1"/>
    <col min="25" max="16384" width="9.140625" style="39"/>
  </cols>
  <sheetData>
    <row r="1" spans="1:24" ht="5.25" customHeight="1" x14ac:dyDescent="0.25"/>
    <row r="2" spans="1:24" ht="18" customHeight="1" x14ac:dyDescent="0.3">
      <c r="N2" s="51" t="s">
        <v>817</v>
      </c>
      <c r="O2" s="148"/>
      <c r="P2" s="149"/>
      <c r="Q2" s="154" t="str">
        <f>IF(ISNA(VLOOKUP(O2,Data!A2:B35,2,FALSE))=TRUE,"",VLOOKUP(O2,Data!A2:B35,2,FALSE))</f>
        <v/>
      </c>
      <c r="R2" s="155"/>
      <c r="S2" s="156"/>
      <c r="T2" s="112"/>
      <c r="U2" s="43"/>
      <c r="X2" s="44"/>
    </row>
    <row r="3" spans="1:24" ht="18" customHeight="1" x14ac:dyDescent="0.25">
      <c r="N3" s="51" t="s">
        <v>24</v>
      </c>
      <c r="O3" s="150" t="str">
        <f>IF(O4="","",VLOOKUP(O4,Data!$D$17:$F$414,2,FALSE))</f>
        <v/>
      </c>
      <c r="P3" s="151"/>
      <c r="Q3" s="116" t="s">
        <v>737</v>
      </c>
      <c r="R3" s="117"/>
      <c r="S3" s="118"/>
      <c r="T3" s="45"/>
      <c r="U3" s="46"/>
      <c r="X3" s="44"/>
    </row>
    <row r="4" spans="1:24" ht="18" customHeight="1" x14ac:dyDescent="0.25">
      <c r="N4" s="51" t="s">
        <v>818</v>
      </c>
      <c r="O4" s="152"/>
      <c r="P4" s="153"/>
      <c r="X4" s="44"/>
    </row>
    <row r="5" spans="1:24" ht="18" customHeight="1" x14ac:dyDescent="0.3">
      <c r="N5" s="51" t="s">
        <v>26</v>
      </c>
      <c r="O5" s="148" t="s">
        <v>790</v>
      </c>
      <c r="P5" s="149"/>
      <c r="S5" s="39"/>
      <c r="T5" s="145" t="s">
        <v>819</v>
      </c>
      <c r="X5" s="44"/>
    </row>
    <row r="6" spans="1:24" ht="9" customHeight="1" thickBot="1" x14ac:dyDescent="0.3">
      <c r="N6" s="51"/>
      <c r="O6" s="75"/>
      <c r="P6" s="75"/>
      <c r="S6" s="71"/>
      <c r="X6" s="44"/>
    </row>
    <row r="7" spans="1:24" ht="18" customHeight="1" x14ac:dyDescent="0.25">
      <c r="N7" s="51"/>
      <c r="O7" s="85" t="s">
        <v>738</v>
      </c>
      <c r="P7" s="77"/>
      <c r="Q7" s="78"/>
      <c r="R7" s="78"/>
      <c r="S7" s="79"/>
      <c r="X7" s="44"/>
    </row>
    <row r="8" spans="1:24" ht="18" customHeight="1" x14ac:dyDescent="0.25">
      <c r="A8" s="147" t="s">
        <v>461</v>
      </c>
      <c r="B8" s="147"/>
      <c r="C8" s="147"/>
      <c r="D8" s="147"/>
      <c r="E8" s="147"/>
      <c r="F8" s="147"/>
      <c r="G8" s="147"/>
      <c r="H8" s="147"/>
      <c r="I8" s="147"/>
      <c r="J8" s="90"/>
      <c r="K8" s="90"/>
      <c r="N8" s="39"/>
      <c r="O8" s="87" t="s">
        <v>476</v>
      </c>
      <c r="P8" s="101" t="s">
        <v>737</v>
      </c>
      <c r="Q8" s="61"/>
      <c r="R8" s="61"/>
      <c r="S8" s="80"/>
      <c r="X8" s="44"/>
    </row>
    <row r="9" spans="1:24" ht="18" customHeight="1" x14ac:dyDescent="0.25">
      <c r="A9" s="90"/>
      <c r="B9" s="90"/>
      <c r="C9" s="90"/>
      <c r="D9" s="90"/>
      <c r="E9" s="90"/>
      <c r="F9" s="90"/>
      <c r="G9" s="90"/>
      <c r="H9" s="90"/>
      <c r="I9" s="90"/>
      <c r="J9" s="90"/>
      <c r="K9" s="90"/>
      <c r="N9" s="39"/>
      <c r="O9" s="86" t="s">
        <v>477</v>
      </c>
      <c r="P9" s="104" t="s">
        <v>737</v>
      </c>
      <c r="Q9" s="61"/>
      <c r="R9" s="61"/>
      <c r="S9" s="81"/>
      <c r="X9" s="44"/>
    </row>
    <row r="10" spans="1:24" ht="18" customHeight="1" thickBot="1" x14ac:dyDescent="0.3">
      <c r="A10" s="90"/>
      <c r="B10" s="90"/>
      <c r="C10" s="90"/>
      <c r="D10" s="90"/>
      <c r="E10" s="90"/>
      <c r="F10" s="90"/>
      <c r="G10" s="90"/>
      <c r="H10" s="90"/>
      <c r="I10" s="90"/>
      <c r="J10" s="90"/>
      <c r="K10" s="90"/>
      <c r="N10" s="39"/>
      <c r="O10" s="82"/>
      <c r="P10" s="98"/>
      <c r="Q10" s="83"/>
      <c r="R10" s="83"/>
      <c r="S10" s="84"/>
      <c r="X10" s="44"/>
    </row>
    <row r="11" spans="1:24" s="41" customFormat="1" ht="9" customHeight="1" x14ac:dyDescent="0.25">
      <c r="A11" s="49" t="s">
        <v>0</v>
      </c>
      <c r="B11" s="49" t="s">
        <v>1</v>
      </c>
      <c r="C11" s="49" t="s">
        <v>2</v>
      </c>
      <c r="D11" s="49" t="s">
        <v>3</v>
      </c>
      <c r="E11" s="49" t="s">
        <v>4</v>
      </c>
      <c r="F11" s="49" t="s">
        <v>5</v>
      </c>
      <c r="G11" s="49" t="s">
        <v>6</v>
      </c>
      <c r="H11" s="49" t="s">
        <v>7</v>
      </c>
      <c r="I11" s="49" t="s">
        <v>8</v>
      </c>
      <c r="J11" s="49"/>
      <c r="K11" s="49"/>
      <c r="L11" s="53"/>
      <c r="P11" s="53"/>
      <c r="Q11" s="96"/>
      <c r="R11" s="96"/>
      <c r="S11" s="96"/>
      <c r="U11" s="49"/>
      <c r="X11" s="97"/>
    </row>
    <row r="12" spans="1:24" s="42" customFormat="1" ht="18" customHeight="1" x14ac:dyDescent="0.25">
      <c r="A12" s="38"/>
      <c r="B12" s="38"/>
      <c r="C12" s="38"/>
      <c r="D12" s="38"/>
      <c r="E12" s="38"/>
      <c r="H12" s="47"/>
      <c r="L12" s="48"/>
      <c r="M12" s="49"/>
      <c r="N12" s="49"/>
      <c r="P12" s="51"/>
      <c r="Q12" s="47"/>
      <c r="R12" s="47"/>
      <c r="S12" s="47"/>
    </row>
    <row r="13" spans="1:24" ht="18" customHeight="1" x14ac:dyDescent="0.25">
      <c r="A13" s="38" t="s">
        <v>9</v>
      </c>
      <c r="B13" s="38">
        <v>1</v>
      </c>
      <c r="C13" s="50" t="str">
        <f>IF($O$4="","",$O$4)</f>
        <v/>
      </c>
      <c r="D13" s="38" t="str">
        <f>IF($O$5="","",$O$5)</f>
        <v>2017/18</v>
      </c>
      <c r="E13" s="38" t="str">
        <f t="shared" ref="E13:E76" si="0">$O$3</f>
        <v/>
      </c>
      <c r="F13" s="39" t="str">
        <f>IF(H13="","","EBO"&amp;"9400")</f>
        <v/>
      </c>
      <c r="H13" s="40" t="str">
        <f>IF(M17="","",-SUM(S32))</f>
        <v/>
      </c>
      <c r="I13" s="39" t="str">
        <f>IF(H13="","",$O$2&amp;" Income "&amp;Q15)</f>
        <v/>
      </c>
      <c r="P13" s="51"/>
    </row>
    <row r="14" spans="1:24" ht="18" customHeight="1" x14ac:dyDescent="0.25">
      <c r="A14" s="38" t="s">
        <v>9</v>
      </c>
      <c r="B14" s="38">
        <v>2</v>
      </c>
      <c r="C14" s="50" t="str">
        <f t="shared" ref="C14:C77" si="1">IF($O$4="","",$O$4)</f>
        <v/>
      </c>
      <c r="D14" s="38" t="str">
        <f t="shared" ref="D14:D77" si="2">IF($O$5="","",$O$5)</f>
        <v>2017/18</v>
      </c>
      <c r="E14" s="38" t="str">
        <f t="shared" si="0"/>
        <v/>
      </c>
      <c r="F14" s="39" t="str">
        <f>IF(H13="","","EBO"&amp;"9425")</f>
        <v/>
      </c>
      <c r="G14" s="42" t="str">
        <f>IF(F14="","","B_BFWD")</f>
        <v/>
      </c>
      <c r="H14" s="40" t="str">
        <f>IF(G14="","",SUM(Q32))</f>
        <v/>
      </c>
      <c r="I14" s="39" t="str">
        <f>IF(H14="","",$O$2&amp;" Income "&amp;Q15)</f>
        <v/>
      </c>
    </row>
    <row r="15" spans="1:24" ht="18" customHeight="1" x14ac:dyDescent="0.25">
      <c r="A15" s="38" t="s">
        <v>9</v>
      </c>
      <c r="B15" s="38">
        <v>3</v>
      </c>
      <c r="C15" s="50" t="str">
        <f t="shared" si="1"/>
        <v/>
      </c>
      <c r="D15" s="38" t="str">
        <f t="shared" si="2"/>
        <v>2017/18</v>
      </c>
      <c r="E15" s="38" t="str">
        <f t="shared" si="0"/>
        <v/>
      </c>
      <c r="F15" s="39" t="str">
        <f>IF(H13="","","EBO"&amp;"9425")</f>
        <v/>
      </c>
      <c r="G15" s="42" t="str">
        <f>IF(F15="","","B_BFWD")</f>
        <v/>
      </c>
      <c r="H15" s="40" t="str">
        <f>IF(G15="","",-SUM(Q32))</f>
        <v/>
      </c>
      <c r="I15" s="39" t="str">
        <f>IF(H15="","",$O$2&amp;" Income "&amp;Q15)</f>
        <v/>
      </c>
      <c r="K15" s="38" t="s">
        <v>470</v>
      </c>
      <c r="P15" s="89" t="s">
        <v>739</v>
      </c>
      <c r="Q15" s="158"/>
      <c r="R15" s="158"/>
    </row>
    <row r="16" spans="1:24" ht="18" customHeight="1" x14ac:dyDescent="0.25">
      <c r="A16" s="38" t="s">
        <v>9</v>
      </c>
      <c r="B16" s="38">
        <v>4</v>
      </c>
      <c r="C16" s="50" t="str">
        <f t="shared" si="1"/>
        <v/>
      </c>
      <c r="D16" s="38" t="str">
        <f t="shared" si="2"/>
        <v>2017/18</v>
      </c>
      <c r="E16" s="38" t="str">
        <f t="shared" si="0"/>
        <v/>
      </c>
      <c r="F16" s="39" t="str">
        <f>IF(H13="","","EBO"&amp;"9521")</f>
        <v/>
      </c>
      <c r="G16" s="42" t="str">
        <f>IF(F16="","",LEFT($O$5,4)&amp;RIGHT($O$5,2)&amp;"M"&amp;$O$3)</f>
        <v/>
      </c>
      <c r="H16" s="40" t="str">
        <f>IF(G16="","",SUM(R32))</f>
        <v/>
      </c>
      <c r="I16" s="39" t="str">
        <f>IF(H16="","",$O$2&amp;" Income "&amp;Q15)</f>
        <v/>
      </c>
      <c r="M16" s="64" t="s">
        <v>476</v>
      </c>
      <c r="N16" s="64"/>
      <c r="O16" s="64" t="s">
        <v>477</v>
      </c>
      <c r="P16" s="64"/>
      <c r="Q16" s="52" t="s">
        <v>29</v>
      </c>
      <c r="R16" s="52" t="s">
        <v>30</v>
      </c>
      <c r="S16" s="52" t="s">
        <v>28</v>
      </c>
      <c r="T16" s="53" t="s">
        <v>31</v>
      </c>
      <c r="U16" s="90" t="s">
        <v>465</v>
      </c>
    </row>
    <row r="17" spans="1:21" ht="18" customHeight="1" x14ac:dyDescent="0.25">
      <c r="A17" s="38" t="s">
        <v>9</v>
      </c>
      <c r="B17" s="38">
        <v>5</v>
      </c>
      <c r="C17" s="50" t="str">
        <f t="shared" si="1"/>
        <v/>
      </c>
      <c r="D17" s="38" t="str">
        <f t="shared" si="2"/>
        <v>2017/18</v>
      </c>
      <c r="E17" s="38" t="str">
        <f>$O$3</f>
        <v/>
      </c>
      <c r="F17" s="39" t="str">
        <f>IF(M17="","",$O$2&amp;M17)</f>
        <v/>
      </c>
      <c r="G17" s="39" t="str">
        <f>IF(O17="","",O17)</f>
        <v/>
      </c>
      <c r="H17" s="47" t="str">
        <f>IF(Q17="","",SUM(Q17))</f>
        <v/>
      </c>
      <c r="I17" s="39" t="str">
        <f>IF(T17="","",T17)</f>
        <v/>
      </c>
      <c r="L17" s="53">
        <v>1</v>
      </c>
      <c r="M17" s="91"/>
      <c r="N17" s="100" t="str">
        <f>IF(M17="","",IF(ISNA(VLOOKUP(M17,Data!R:S,2,FALSE))=TRUE,"Does not exist, please check and re-enter",VLOOKUP(M17,Data!R:S,2,FALSE)))</f>
        <v/>
      </c>
      <c r="O17" s="65"/>
      <c r="P17" s="100" t="str">
        <f>IF(O17="","",IF(ISNA(VLOOKUP(O17,Data!U:V,2,FALSE))=TRUE,"Does not exist, please check and re-enter",VLOOKUP(O17,Data!U:V,2,FALSE)))</f>
        <v/>
      </c>
      <c r="Q17" s="29"/>
      <c r="R17" s="105"/>
      <c r="S17" s="54" t="str">
        <f>IF(Q17="","",SUM(Q17:R17))</f>
        <v/>
      </c>
      <c r="T17" s="28"/>
      <c r="U17" s="103"/>
    </row>
    <row r="18" spans="1:21" ht="18" customHeight="1" x14ac:dyDescent="0.25">
      <c r="A18" s="38" t="s">
        <v>9</v>
      </c>
      <c r="B18" s="38">
        <v>6</v>
      </c>
      <c r="C18" s="50" t="str">
        <f t="shared" si="1"/>
        <v/>
      </c>
      <c r="D18" s="38" t="str">
        <f t="shared" si="2"/>
        <v>2017/18</v>
      </c>
      <c r="E18" s="38" t="str">
        <f t="shared" si="0"/>
        <v/>
      </c>
      <c r="F18" s="39" t="str">
        <f>IF(M18="","",$O$2&amp;M18)</f>
        <v/>
      </c>
      <c r="G18" s="39" t="str">
        <f>IF(O18="","",O18)</f>
        <v/>
      </c>
      <c r="H18" s="47" t="str">
        <f t="shared" ref="H18:H31" si="3">IF(Q18="","",SUM(Q18))</f>
        <v/>
      </c>
      <c r="I18" s="39" t="str">
        <f t="shared" ref="I18:I31" si="4">IF(T18="","",T18)</f>
        <v/>
      </c>
      <c r="L18" s="53">
        <v>2</v>
      </c>
      <c r="M18" s="109"/>
      <c r="N18" s="100" t="str">
        <f>IF(M18="","",IF(ISNA(VLOOKUP(M18,Data!R:S,2,FALSE))=TRUE,"Does not exist, please check and re-enter",VLOOKUP(M18,Data!R:S,2,FALSE)))</f>
        <v/>
      </c>
      <c r="O18" s="65"/>
      <c r="P18" s="100" t="str">
        <f>IF(O18="","",IF(ISNA(VLOOKUP(O18,Data!U:V,2,FALSE))=TRUE,"Does not exist, please check and re-enter",VLOOKUP(O18,Data!U:V,2,FALSE)))</f>
        <v/>
      </c>
      <c r="Q18" s="29"/>
      <c r="R18" s="105"/>
      <c r="S18" s="54" t="str">
        <f t="shared" ref="S18:S31" si="5">IF(Q18="","",SUM(Q18:R18))</f>
        <v/>
      </c>
      <c r="T18" s="28"/>
      <c r="U18" s="103"/>
    </row>
    <row r="19" spans="1:21" ht="18" customHeight="1" x14ac:dyDescent="0.25">
      <c r="A19" s="38" t="s">
        <v>9</v>
      </c>
      <c r="B19" s="38">
        <v>7</v>
      </c>
      <c r="C19" s="50" t="str">
        <f t="shared" si="1"/>
        <v/>
      </c>
      <c r="D19" s="38" t="str">
        <f t="shared" si="2"/>
        <v>2017/18</v>
      </c>
      <c r="E19" s="38" t="str">
        <f t="shared" si="0"/>
        <v/>
      </c>
      <c r="F19" s="39" t="str">
        <f t="shared" ref="F19:F31" si="6">IF(M19="","",$O$2&amp;M19)</f>
        <v/>
      </c>
      <c r="G19" s="39" t="str">
        <f t="shared" ref="G19:G31" si="7">IF(O19="","",O19)</f>
        <v/>
      </c>
      <c r="H19" s="47" t="str">
        <f t="shared" si="3"/>
        <v/>
      </c>
      <c r="I19" s="39" t="str">
        <f t="shared" si="4"/>
        <v/>
      </c>
      <c r="L19" s="53">
        <v>3</v>
      </c>
      <c r="M19" s="109"/>
      <c r="N19" s="100" t="str">
        <f>IF(M19="","",IF(ISNA(VLOOKUP(M19,Data!R:S,2,FALSE))=TRUE,"Does not exist, please check and re-enter",VLOOKUP(M19,Data!R:S,2,FALSE)))</f>
        <v/>
      </c>
      <c r="O19" s="65"/>
      <c r="P19" s="100" t="str">
        <f>IF(O19="","",IF(ISNA(VLOOKUP(O19,Data!U:V,2,FALSE))=TRUE,"Does not exist, please check and re-enter",VLOOKUP(O19,Data!U:V,2,FALSE)))</f>
        <v/>
      </c>
      <c r="Q19" s="29"/>
      <c r="R19" s="105"/>
      <c r="S19" s="54" t="str">
        <f t="shared" si="5"/>
        <v/>
      </c>
      <c r="T19" s="28"/>
      <c r="U19" s="103"/>
    </row>
    <row r="20" spans="1:21" ht="18" customHeight="1" x14ac:dyDescent="0.25">
      <c r="A20" s="38" t="s">
        <v>9</v>
      </c>
      <c r="B20" s="38">
        <v>8</v>
      </c>
      <c r="C20" s="50" t="str">
        <f t="shared" si="1"/>
        <v/>
      </c>
      <c r="D20" s="38" t="str">
        <f t="shared" si="2"/>
        <v>2017/18</v>
      </c>
      <c r="E20" s="38" t="str">
        <f t="shared" si="0"/>
        <v/>
      </c>
      <c r="F20" s="39" t="str">
        <f t="shared" si="6"/>
        <v/>
      </c>
      <c r="G20" s="39" t="str">
        <f t="shared" si="7"/>
        <v/>
      </c>
      <c r="H20" s="47" t="str">
        <f t="shared" si="3"/>
        <v/>
      </c>
      <c r="I20" s="39" t="str">
        <f t="shared" si="4"/>
        <v/>
      </c>
      <c r="L20" s="53">
        <v>4</v>
      </c>
      <c r="M20" s="109"/>
      <c r="N20" s="100" t="str">
        <f>IF(M20="","",IF(ISNA(VLOOKUP(M20,Data!R:S,2,FALSE))=TRUE,"Does not exist, please check and re-enter",VLOOKUP(M20,Data!R:S,2,FALSE)))</f>
        <v/>
      </c>
      <c r="O20" s="65"/>
      <c r="P20" s="100" t="str">
        <f>IF(O20="","",IF(ISNA(VLOOKUP(O20,Data!U:V,2,FALSE))=TRUE,"Does not exist, please check and re-enter",VLOOKUP(O20,Data!U:V,2,FALSE)))</f>
        <v/>
      </c>
      <c r="Q20" s="29"/>
      <c r="R20" s="105"/>
      <c r="S20" s="54" t="str">
        <f t="shared" si="5"/>
        <v/>
      </c>
      <c r="T20" s="28"/>
      <c r="U20" s="103"/>
    </row>
    <row r="21" spans="1:21" ht="18" customHeight="1" x14ac:dyDescent="0.25">
      <c r="A21" s="38" t="s">
        <v>9</v>
      </c>
      <c r="B21" s="38">
        <v>9</v>
      </c>
      <c r="C21" s="50" t="str">
        <f t="shared" si="1"/>
        <v/>
      </c>
      <c r="D21" s="38" t="str">
        <f t="shared" si="2"/>
        <v>2017/18</v>
      </c>
      <c r="E21" s="38" t="str">
        <f t="shared" si="0"/>
        <v/>
      </c>
      <c r="F21" s="39" t="str">
        <f t="shared" si="6"/>
        <v/>
      </c>
      <c r="G21" s="39" t="str">
        <f t="shared" si="7"/>
        <v/>
      </c>
      <c r="H21" s="47" t="str">
        <f t="shared" si="3"/>
        <v/>
      </c>
      <c r="I21" s="39" t="str">
        <f t="shared" si="4"/>
        <v/>
      </c>
      <c r="L21" s="53">
        <v>5</v>
      </c>
      <c r="M21" s="109"/>
      <c r="N21" s="100" t="str">
        <f>IF(M21="","",IF(ISNA(VLOOKUP(M21,Data!R:S,2,FALSE))=TRUE,"Does not exist, please check and re-enter",VLOOKUP(M21,Data!R:S,2,FALSE)))</f>
        <v/>
      </c>
      <c r="O21" s="65"/>
      <c r="P21" s="100" t="str">
        <f>IF(O21="","",IF(ISNA(VLOOKUP(O21,Data!U:V,2,FALSE))=TRUE,"Does not exist, please check and re-enter",VLOOKUP(O21,Data!U:V,2,FALSE)))</f>
        <v/>
      </c>
      <c r="Q21" s="29"/>
      <c r="R21" s="105"/>
      <c r="S21" s="54" t="str">
        <f t="shared" si="5"/>
        <v/>
      </c>
      <c r="T21" s="28"/>
      <c r="U21" s="103"/>
    </row>
    <row r="22" spans="1:21" ht="18" customHeight="1" x14ac:dyDescent="0.25">
      <c r="A22" s="38" t="s">
        <v>9</v>
      </c>
      <c r="B22" s="38">
        <v>10</v>
      </c>
      <c r="C22" s="50" t="str">
        <f t="shared" si="1"/>
        <v/>
      </c>
      <c r="D22" s="38" t="str">
        <f t="shared" si="2"/>
        <v>2017/18</v>
      </c>
      <c r="E22" s="38" t="str">
        <f t="shared" si="0"/>
        <v/>
      </c>
      <c r="F22" s="39" t="str">
        <f t="shared" si="6"/>
        <v/>
      </c>
      <c r="G22" s="39" t="str">
        <f t="shared" si="7"/>
        <v/>
      </c>
      <c r="H22" s="47" t="str">
        <f t="shared" si="3"/>
        <v/>
      </c>
      <c r="I22" s="39" t="str">
        <f t="shared" si="4"/>
        <v/>
      </c>
      <c r="L22" s="53">
        <v>6</v>
      </c>
      <c r="M22" s="109"/>
      <c r="N22" s="100" t="str">
        <f>IF(M22="","",IF(ISNA(VLOOKUP(M22,Data!R:S,2,FALSE))=TRUE,"Does not exist, please check and re-enter",VLOOKUP(M22,Data!R:S,2,FALSE)))</f>
        <v/>
      </c>
      <c r="O22" s="65"/>
      <c r="P22" s="100" t="str">
        <f>IF(O22="","",IF(ISNA(VLOOKUP(O22,Data!U:V,2,FALSE))=TRUE,"Does not exist, please check and re-enter",VLOOKUP(O22,Data!U:V,2,FALSE)))</f>
        <v/>
      </c>
      <c r="Q22" s="29"/>
      <c r="R22" s="105"/>
      <c r="S22" s="54" t="str">
        <f t="shared" si="5"/>
        <v/>
      </c>
      <c r="T22" s="28"/>
      <c r="U22" s="103"/>
    </row>
    <row r="23" spans="1:21" ht="18" customHeight="1" x14ac:dyDescent="0.25">
      <c r="A23" s="38" t="s">
        <v>9</v>
      </c>
      <c r="B23" s="38">
        <v>11</v>
      </c>
      <c r="C23" s="50" t="str">
        <f t="shared" si="1"/>
        <v/>
      </c>
      <c r="D23" s="38" t="str">
        <f t="shared" si="2"/>
        <v>2017/18</v>
      </c>
      <c r="E23" s="38" t="str">
        <f t="shared" si="0"/>
        <v/>
      </c>
      <c r="F23" s="39" t="str">
        <f t="shared" si="6"/>
        <v/>
      </c>
      <c r="G23" s="39" t="str">
        <f t="shared" si="7"/>
        <v/>
      </c>
      <c r="H23" s="47" t="str">
        <f t="shared" si="3"/>
        <v/>
      </c>
      <c r="I23" s="39" t="str">
        <f t="shared" si="4"/>
        <v/>
      </c>
      <c r="L23" s="53">
        <v>7</v>
      </c>
      <c r="M23" s="109"/>
      <c r="N23" s="100" t="str">
        <f>IF(M23="","",IF(ISNA(VLOOKUP(M23,Data!R:S,2,FALSE))=TRUE,"Does not exist, please check and re-enter",VLOOKUP(M23,Data!R:S,2,FALSE)))</f>
        <v/>
      </c>
      <c r="O23" s="65"/>
      <c r="P23" s="100" t="str">
        <f>IF(O23="","",IF(ISNA(VLOOKUP(O23,Data!U:V,2,FALSE))=TRUE,"Does not exist, please check and re-enter",VLOOKUP(O23,Data!U:V,2,FALSE)))</f>
        <v/>
      </c>
      <c r="Q23" s="29"/>
      <c r="R23" s="105"/>
      <c r="S23" s="54" t="str">
        <f t="shared" si="5"/>
        <v/>
      </c>
      <c r="T23" s="28"/>
      <c r="U23" s="103"/>
    </row>
    <row r="24" spans="1:21" ht="18" customHeight="1" x14ac:dyDescent="0.25">
      <c r="A24" s="38" t="s">
        <v>9</v>
      </c>
      <c r="B24" s="38">
        <v>12</v>
      </c>
      <c r="C24" s="50" t="str">
        <f t="shared" si="1"/>
        <v/>
      </c>
      <c r="D24" s="38" t="str">
        <f t="shared" si="2"/>
        <v>2017/18</v>
      </c>
      <c r="E24" s="38" t="str">
        <f t="shared" si="0"/>
        <v/>
      </c>
      <c r="F24" s="39" t="str">
        <f t="shared" si="6"/>
        <v/>
      </c>
      <c r="G24" s="39" t="str">
        <f t="shared" si="7"/>
        <v/>
      </c>
      <c r="H24" s="47" t="str">
        <f t="shared" si="3"/>
        <v/>
      </c>
      <c r="I24" s="39" t="str">
        <f t="shared" si="4"/>
        <v/>
      </c>
      <c r="L24" s="53">
        <v>8</v>
      </c>
      <c r="M24" s="109"/>
      <c r="N24" s="100" t="str">
        <f>IF(M24="","",IF(ISNA(VLOOKUP(M24,Data!R:S,2,FALSE))=TRUE,"Does not exist, please check and re-enter",VLOOKUP(M24,Data!R:S,2,FALSE)))</f>
        <v/>
      </c>
      <c r="O24" s="65"/>
      <c r="P24" s="100" t="str">
        <f>IF(O24="","",IF(ISNA(VLOOKUP(O24,Data!U:V,2,FALSE))=TRUE,"Does not exist, please check and re-enter",VLOOKUP(O24,Data!U:V,2,FALSE)))</f>
        <v/>
      </c>
      <c r="Q24" s="29"/>
      <c r="R24" s="105"/>
      <c r="S24" s="54" t="str">
        <f t="shared" si="5"/>
        <v/>
      </c>
      <c r="T24" s="28"/>
      <c r="U24" s="103"/>
    </row>
    <row r="25" spans="1:21" ht="18" customHeight="1" x14ac:dyDescent="0.25">
      <c r="A25" s="38" t="s">
        <v>9</v>
      </c>
      <c r="B25" s="38">
        <v>13</v>
      </c>
      <c r="C25" s="50" t="str">
        <f t="shared" si="1"/>
        <v/>
      </c>
      <c r="D25" s="38" t="str">
        <f t="shared" si="2"/>
        <v>2017/18</v>
      </c>
      <c r="E25" s="38" t="str">
        <f t="shared" si="0"/>
        <v/>
      </c>
      <c r="F25" s="39" t="str">
        <f t="shared" si="6"/>
        <v/>
      </c>
      <c r="G25" s="39" t="str">
        <f t="shared" si="7"/>
        <v/>
      </c>
      <c r="H25" s="47" t="str">
        <f t="shared" si="3"/>
        <v/>
      </c>
      <c r="I25" s="39" t="str">
        <f t="shared" si="4"/>
        <v/>
      </c>
      <c r="L25" s="53">
        <v>9</v>
      </c>
      <c r="M25" s="109"/>
      <c r="N25" s="100" t="str">
        <f>IF(M25="","",IF(ISNA(VLOOKUP(M25,Data!R:S,2,FALSE))=TRUE,"Does not exist, please check and re-enter",VLOOKUP(M25,Data!R:S,2,FALSE)))</f>
        <v/>
      </c>
      <c r="O25" s="65"/>
      <c r="P25" s="100" t="str">
        <f>IF(O25="","",IF(ISNA(VLOOKUP(O25,Data!U:V,2,FALSE))=TRUE,"Does not exist, please check and re-enter",VLOOKUP(O25,Data!U:V,2,FALSE)))</f>
        <v/>
      </c>
      <c r="Q25" s="29"/>
      <c r="R25" s="105"/>
      <c r="S25" s="54" t="str">
        <f t="shared" si="5"/>
        <v/>
      </c>
      <c r="T25" s="28"/>
      <c r="U25" s="103"/>
    </row>
    <row r="26" spans="1:21" ht="18" customHeight="1" x14ac:dyDescent="0.25">
      <c r="A26" s="38" t="s">
        <v>9</v>
      </c>
      <c r="B26" s="38">
        <v>14</v>
      </c>
      <c r="C26" s="50" t="str">
        <f t="shared" si="1"/>
        <v/>
      </c>
      <c r="D26" s="38" t="str">
        <f t="shared" si="2"/>
        <v>2017/18</v>
      </c>
      <c r="E26" s="38" t="str">
        <f t="shared" si="0"/>
        <v/>
      </c>
      <c r="F26" s="39" t="str">
        <f t="shared" si="6"/>
        <v/>
      </c>
      <c r="G26" s="39" t="str">
        <f t="shared" si="7"/>
        <v/>
      </c>
      <c r="H26" s="47" t="str">
        <f t="shared" si="3"/>
        <v/>
      </c>
      <c r="I26" s="39" t="str">
        <f t="shared" si="4"/>
        <v/>
      </c>
      <c r="L26" s="53">
        <v>10</v>
      </c>
      <c r="M26" s="109"/>
      <c r="N26" s="100" t="str">
        <f>IF(M26="","",IF(ISNA(VLOOKUP(M26,Data!R:S,2,FALSE))=TRUE,"Does not exist, please check and re-enter",VLOOKUP(M26,Data!R:S,2,FALSE)))</f>
        <v/>
      </c>
      <c r="O26" s="65"/>
      <c r="P26" s="100" t="str">
        <f>IF(O26="","",IF(ISNA(VLOOKUP(O26,Data!U:V,2,FALSE))=TRUE,"Does not exist, please check and re-enter",VLOOKUP(O26,Data!U:V,2,FALSE)))</f>
        <v/>
      </c>
      <c r="Q26" s="29"/>
      <c r="R26" s="105"/>
      <c r="S26" s="54" t="str">
        <f t="shared" si="5"/>
        <v/>
      </c>
      <c r="T26" s="28"/>
      <c r="U26" s="103"/>
    </row>
    <row r="27" spans="1:21" ht="18" customHeight="1" x14ac:dyDescent="0.25">
      <c r="A27" s="38" t="s">
        <v>9</v>
      </c>
      <c r="B27" s="38">
        <v>15</v>
      </c>
      <c r="C27" s="50" t="str">
        <f t="shared" si="1"/>
        <v/>
      </c>
      <c r="D27" s="38" t="str">
        <f t="shared" si="2"/>
        <v>2017/18</v>
      </c>
      <c r="E27" s="38" t="str">
        <f t="shared" si="0"/>
        <v/>
      </c>
      <c r="F27" s="39" t="str">
        <f t="shared" si="6"/>
        <v/>
      </c>
      <c r="G27" s="39" t="str">
        <f t="shared" si="7"/>
        <v/>
      </c>
      <c r="H27" s="47" t="str">
        <f t="shared" si="3"/>
        <v/>
      </c>
      <c r="I27" s="39" t="str">
        <f t="shared" si="4"/>
        <v/>
      </c>
      <c r="L27" s="53">
        <v>11</v>
      </c>
      <c r="M27" s="109"/>
      <c r="N27" s="100" t="str">
        <f>IF(M27="","",IF(ISNA(VLOOKUP(M27,Data!R:S,2,FALSE))=TRUE,"Does not exist, please check and re-enter",VLOOKUP(M27,Data!R:S,2,FALSE)))</f>
        <v/>
      </c>
      <c r="O27" s="65"/>
      <c r="P27" s="100" t="str">
        <f>IF(O27="","",IF(ISNA(VLOOKUP(O27,Data!U:V,2,FALSE))=TRUE,"Does not exist, please check and re-enter",VLOOKUP(O27,Data!U:V,2,FALSE)))</f>
        <v/>
      </c>
      <c r="Q27" s="29"/>
      <c r="R27" s="105"/>
      <c r="S27" s="54" t="str">
        <f t="shared" si="5"/>
        <v/>
      </c>
      <c r="T27" s="28"/>
      <c r="U27" s="103"/>
    </row>
    <row r="28" spans="1:21" ht="18" customHeight="1" x14ac:dyDescent="0.25">
      <c r="A28" s="38" t="s">
        <v>9</v>
      </c>
      <c r="B28" s="38">
        <v>16</v>
      </c>
      <c r="C28" s="50" t="str">
        <f t="shared" si="1"/>
        <v/>
      </c>
      <c r="D28" s="38" t="str">
        <f t="shared" si="2"/>
        <v>2017/18</v>
      </c>
      <c r="E28" s="38" t="str">
        <f t="shared" si="0"/>
        <v/>
      </c>
      <c r="F28" s="39" t="str">
        <f t="shared" si="6"/>
        <v/>
      </c>
      <c r="G28" s="39" t="str">
        <f t="shared" si="7"/>
        <v/>
      </c>
      <c r="H28" s="47" t="str">
        <f>IF(Q28="","",SUM(Q28))</f>
        <v/>
      </c>
      <c r="I28" s="39" t="str">
        <f>IF(T28="","",T28)</f>
        <v/>
      </c>
      <c r="L28" s="53">
        <v>12</v>
      </c>
      <c r="M28" s="109"/>
      <c r="N28" s="100" t="str">
        <f>IF(M28="","",IF(ISNA(VLOOKUP(M28,Data!R:S,2,FALSE))=TRUE,"Does not exist, please check and re-enter",VLOOKUP(M28,Data!R:S,2,FALSE)))</f>
        <v/>
      </c>
      <c r="O28" s="65"/>
      <c r="P28" s="100" t="str">
        <f>IF(O28="","",IF(ISNA(VLOOKUP(O28,Data!U:V,2,FALSE))=TRUE,"Does not exist, please check and re-enter",VLOOKUP(O28,Data!U:V,2,FALSE)))</f>
        <v/>
      </c>
      <c r="Q28" s="29"/>
      <c r="R28" s="105"/>
      <c r="S28" s="54" t="str">
        <f t="shared" si="5"/>
        <v/>
      </c>
      <c r="T28" s="28"/>
      <c r="U28" s="103"/>
    </row>
    <row r="29" spans="1:21" ht="18" customHeight="1" x14ac:dyDescent="0.25">
      <c r="A29" s="38" t="s">
        <v>9</v>
      </c>
      <c r="B29" s="38">
        <v>17</v>
      </c>
      <c r="C29" s="50" t="str">
        <f t="shared" si="1"/>
        <v/>
      </c>
      <c r="D29" s="38" t="str">
        <f t="shared" si="2"/>
        <v>2017/18</v>
      </c>
      <c r="E29" s="38" t="str">
        <f t="shared" si="0"/>
        <v/>
      </c>
      <c r="F29" s="39" t="str">
        <f t="shared" si="6"/>
        <v/>
      </c>
      <c r="G29" s="39" t="str">
        <f t="shared" si="7"/>
        <v/>
      </c>
      <c r="H29" s="47" t="str">
        <f t="shared" si="3"/>
        <v/>
      </c>
      <c r="I29" s="39" t="str">
        <f t="shared" si="4"/>
        <v/>
      </c>
      <c r="L29" s="53">
        <v>13</v>
      </c>
      <c r="M29" s="109"/>
      <c r="N29" s="100" t="str">
        <f>IF(M29="","",IF(ISNA(VLOOKUP(M29,Data!R:S,2,FALSE))=TRUE,"Does not exist, please check and re-enter",VLOOKUP(M29,Data!R:S,2,FALSE)))</f>
        <v/>
      </c>
      <c r="O29" s="65"/>
      <c r="P29" s="100" t="str">
        <f>IF(O29="","",IF(ISNA(VLOOKUP(O29,Data!U:V,2,FALSE))=TRUE,"Does not exist, please check and re-enter",VLOOKUP(O29,Data!U:V,2,FALSE)))</f>
        <v/>
      </c>
      <c r="Q29" s="29"/>
      <c r="R29" s="105"/>
      <c r="S29" s="54" t="str">
        <f t="shared" si="5"/>
        <v/>
      </c>
      <c r="T29" s="28"/>
      <c r="U29" s="103"/>
    </row>
    <row r="30" spans="1:21" ht="18" customHeight="1" x14ac:dyDescent="0.25">
      <c r="A30" s="38" t="s">
        <v>9</v>
      </c>
      <c r="B30" s="38">
        <v>18</v>
      </c>
      <c r="C30" s="50" t="str">
        <f t="shared" si="1"/>
        <v/>
      </c>
      <c r="D30" s="38" t="str">
        <f t="shared" si="2"/>
        <v>2017/18</v>
      </c>
      <c r="E30" s="38" t="str">
        <f t="shared" si="0"/>
        <v/>
      </c>
      <c r="F30" s="39" t="str">
        <f t="shared" si="6"/>
        <v/>
      </c>
      <c r="G30" s="39" t="str">
        <f t="shared" si="7"/>
        <v/>
      </c>
      <c r="H30" s="47" t="str">
        <f t="shared" si="3"/>
        <v/>
      </c>
      <c r="I30" s="39" t="str">
        <f t="shared" si="4"/>
        <v/>
      </c>
      <c r="L30" s="53">
        <v>14</v>
      </c>
      <c r="M30" s="109"/>
      <c r="N30" s="100" t="str">
        <f>IF(M30="","",IF(ISNA(VLOOKUP(M30,Data!R:S,2,FALSE))=TRUE,"Does not exist, please check and re-enter",VLOOKUP(M30,Data!R:S,2,FALSE)))</f>
        <v/>
      </c>
      <c r="O30" s="65"/>
      <c r="P30" s="100" t="str">
        <f>IF(O30="","",IF(ISNA(VLOOKUP(O30,Data!U:V,2,FALSE))=TRUE,"Does not exist, please check and re-enter",VLOOKUP(O30,Data!U:V,2,FALSE)))</f>
        <v/>
      </c>
      <c r="Q30" s="29"/>
      <c r="R30" s="105"/>
      <c r="S30" s="54" t="str">
        <f t="shared" si="5"/>
        <v/>
      </c>
      <c r="T30" s="28"/>
      <c r="U30" s="103"/>
    </row>
    <row r="31" spans="1:21" ht="18" customHeight="1" x14ac:dyDescent="0.25">
      <c r="A31" s="38" t="s">
        <v>9</v>
      </c>
      <c r="B31" s="38">
        <v>19</v>
      </c>
      <c r="C31" s="50" t="str">
        <f t="shared" si="1"/>
        <v/>
      </c>
      <c r="D31" s="38" t="str">
        <f t="shared" si="2"/>
        <v>2017/18</v>
      </c>
      <c r="E31" s="38" t="str">
        <f t="shared" si="0"/>
        <v/>
      </c>
      <c r="F31" s="39" t="str">
        <f t="shared" si="6"/>
        <v/>
      </c>
      <c r="G31" s="39" t="str">
        <f t="shared" si="7"/>
        <v/>
      </c>
      <c r="H31" s="47" t="str">
        <f t="shared" si="3"/>
        <v/>
      </c>
      <c r="I31" s="39" t="str">
        <f t="shared" si="4"/>
        <v/>
      </c>
      <c r="L31" s="53">
        <v>15</v>
      </c>
      <c r="M31" s="109"/>
      <c r="N31" s="100" t="str">
        <f>IF(M31="","",IF(ISNA(VLOOKUP(M31,Data!R:S,2,FALSE))=TRUE,"Does not exist, please check and re-enter",VLOOKUP(M31,Data!R:S,2,FALSE)))</f>
        <v/>
      </c>
      <c r="O31" s="65"/>
      <c r="P31" s="100" t="str">
        <f>IF(O31="","",IF(ISNA(VLOOKUP(O31,Data!U:V,2,FALSE))=TRUE,"Does not exist, please check and re-enter",VLOOKUP(O31,Data!U:V,2,FALSE)))</f>
        <v/>
      </c>
      <c r="Q31" s="29"/>
      <c r="R31" s="105"/>
      <c r="S31" s="54" t="str">
        <f t="shared" si="5"/>
        <v/>
      </c>
      <c r="T31" s="28"/>
      <c r="U31" s="103"/>
    </row>
    <row r="32" spans="1:21" ht="18" customHeight="1" thickBot="1" x14ac:dyDescent="0.3">
      <c r="A32" s="38" t="s">
        <v>9</v>
      </c>
      <c r="B32" s="38">
        <v>20</v>
      </c>
      <c r="C32" s="50" t="str">
        <f t="shared" si="1"/>
        <v/>
      </c>
      <c r="D32" s="38" t="str">
        <f t="shared" si="2"/>
        <v>2017/18</v>
      </c>
      <c r="E32" s="38" t="str">
        <f t="shared" si="0"/>
        <v/>
      </c>
      <c r="Q32" s="55">
        <f>SUM(Q17:Q31)</f>
        <v>0</v>
      </c>
      <c r="R32" s="55">
        <f>SUM(R17:R31)</f>
        <v>0</v>
      </c>
      <c r="S32" s="55">
        <f>SUM(S17:S31)</f>
        <v>0</v>
      </c>
    </row>
    <row r="33" spans="1:21" ht="18" customHeight="1" x14ac:dyDescent="0.25">
      <c r="A33" s="38" t="s">
        <v>9</v>
      </c>
      <c r="B33" s="38">
        <v>21</v>
      </c>
      <c r="C33" s="50" t="str">
        <f t="shared" si="1"/>
        <v/>
      </c>
      <c r="D33" s="38" t="str">
        <f t="shared" si="2"/>
        <v>2017/18</v>
      </c>
      <c r="E33" s="38" t="str">
        <f t="shared" si="0"/>
        <v/>
      </c>
      <c r="F33" s="39" t="str">
        <f>IF(H33="","","EBO"&amp;"9400")</f>
        <v/>
      </c>
      <c r="H33" s="40" t="str">
        <f>IF(M37="","",-SUM(S52))</f>
        <v/>
      </c>
      <c r="I33" s="39" t="str">
        <f>IF(H33="","",$O$2&amp;" Income "&amp;Q35)</f>
        <v/>
      </c>
    </row>
    <row r="34" spans="1:21" ht="18" customHeight="1" x14ac:dyDescent="0.25">
      <c r="A34" s="38" t="s">
        <v>9</v>
      </c>
      <c r="B34" s="38">
        <v>22</v>
      </c>
      <c r="C34" s="50" t="str">
        <f t="shared" si="1"/>
        <v/>
      </c>
      <c r="D34" s="38" t="str">
        <f t="shared" si="2"/>
        <v>2017/18</v>
      </c>
      <c r="E34" s="38" t="str">
        <f t="shared" si="0"/>
        <v/>
      </c>
      <c r="F34" s="39" t="str">
        <f>IF(H33="","","EBO"&amp;"9425")</f>
        <v/>
      </c>
      <c r="G34" s="42" t="str">
        <f>IF(F34="","","B_BFWD")</f>
        <v/>
      </c>
      <c r="H34" s="40" t="str">
        <f>IF(G34="","",SUM(Q52))</f>
        <v/>
      </c>
      <c r="I34" s="39" t="str">
        <f>IF(H34="","",$O$2&amp;" Income "&amp;Q35)</f>
        <v/>
      </c>
    </row>
    <row r="35" spans="1:21" ht="18" customHeight="1" x14ac:dyDescent="0.25">
      <c r="A35" s="38" t="s">
        <v>9</v>
      </c>
      <c r="B35" s="38">
        <v>23</v>
      </c>
      <c r="C35" s="50" t="str">
        <f t="shared" si="1"/>
        <v/>
      </c>
      <c r="D35" s="38" t="str">
        <f t="shared" si="2"/>
        <v>2017/18</v>
      </c>
      <c r="E35" s="38" t="str">
        <f t="shared" si="0"/>
        <v/>
      </c>
      <c r="F35" s="39" t="str">
        <f>IF(H33="","","EBO"&amp;"9425")</f>
        <v/>
      </c>
      <c r="G35" s="42" t="str">
        <f>IF(F35="","","B_BFWD")</f>
        <v/>
      </c>
      <c r="H35" s="40" t="str">
        <f>IF(G35="","",-SUM(Q52))</f>
        <v/>
      </c>
      <c r="I35" s="39" t="str">
        <f>IF(H35="","",$O$2&amp;" Income "&amp;Q35)</f>
        <v/>
      </c>
      <c r="K35" s="38" t="s">
        <v>471</v>
      </c>
      <c r="M35" s="53"/>
      <c r="N35" s="56"/>
      <c r="P35" s="89" t="s">
        <v>739</v>
      </c>
      <c r="Q35" s="157"/>
      <c r="R35" s="157"/>
    </row>
    <row r="36" spans="1:21" ht="18" customHeight="1" x14ac:dyDescent="0.25">
      <c r="A36" s="38" t="s">
        <v>9</v>
      </c>
      <c r="B36" s="38">
        <v>24</v>
      </c>
      <c r="C36" s="50" t="str">
        <f t="shared" si="1"/>
        <v/>
      </c>
      <c r="D36" s="38" t="str">
        <f t="shared" si="2"/>
        <v>2017/18</v>
      </c>
      <c r="E36" s="38" t="str">
        <f t="shared" si="0"/>
        <v/>
      </c>
      <c r="F36" s="39" t="str">
        <f>IF(H33="","","EBO"&amp;"9521")</f>
        <v/>
      </c>
      <c r="G36" s="42" t="str">
        <f>IF(F36="","",LEFT($O$5,4)&amp;RIGHT($O$5,2)&amp;"M"&amp;$O$3)</f>
        <v/>
      </c>
      <c r="H36" s="40" t="str">
        <f>IF(G36="","",SUM(R52))</f>
        <v/>
      </c>
      <c r="I36" s="39" t="str">
        <f>IF(H36="","",$O$2&amp;" Income "&amp;Q35)</f>
        <v/>
      </c>
      <c r="M36" s="67" t="s">
        <v>32</v>
      </c>
      <c r="N36" s="64"/>
      <c r="O36" s="64" t="s">
        <v>27</v>
      </c>
      <c r="P36" s="72"/>
      <c r="Q36" s="52" t="s">
        <v>29</v>
      </c>
      <c r="R36" s="52" t="s">
        <v>30</v>
      </c>
      <c r="S36" s="52" t="s">
        <v>28</v>
      </c>
      <c r="T36" s="53" t="s">
        <v>31</v>
      </c>
      <c r="U36" s="90" t="s">
        <v>465</v>
      </c>
    </row>
    <row r="37" spans="1:21" ht="18" customHeight="1" x14ac:dyDescent="0.25">
      <c r="A37" s="38" t="s">
        <v>9</v>
      </c>
      <c r="B37" s="38">
        <v>25</v>
      </c>
      <c r="C37" s="50" t="str">
        <f t="shared" si="1"/>
        <v/>
      </c>
      <c r="D37" s="38" t="str">
        <f t="shared" si="2"/>
        <v>2017/18</v>
      </c>
      <c r="E37" s="38" t="str">
        <f>$O$3</f>
        <v/>
      </c>
      <c r="F37" s="39" t="str">
        <f>IF(M37="","",$O$2&amp;M37)</f>
        <v/>
      </c>
      <c r="G37" s="39" t="str">
        <f>IF(O37="","",O37)</f>
        <v/>
      </c>
      <c r="H37" s="47" t="str">
        <f>IF(Q37="","",SUM(Q37))</f>
        <v/>
      </c>
      <c r="I37" s="39" t="str">
        <f>IF(T37="","",T37)</f>
        <v/>
      </c>
      <c r="L37" s="53">
        <v>1</v>
      </c>
      <c r="M37" s="109"/>
      <c r="N37" s="100" t="str">
        <f>IF(M37="","",IF(ISNA(VLOOKUP(M37,Data!R:S,2,FALSE))=TRUE,"Does not exist, please check and re-enter",VLOOKUP(M37,Data!R:S,2,FALSE)))</f>
        <v/>
      </c>
      <c r="O37" s="65"/>
      <c r="P37" s="100" t="str">
        <f>IF(O37="","",IF(ISNA(VLOOKUP(O37,Data!U:V,2,FALSE))=TRUE,"Does not exist, please check and re-enter",VLOOKUP(O37,Data!U:V,2,FALSE)))</f>
        <v/>
      </c>
      <c r="Q37" s="29"/>
      <c r="R37" s="105"/>
      <c r="S37" s="54" t="str">
        <f>IF(Q37="","",SUM(Q37:R37))</f>
        <v/>
      </c>
      <c r="T37" s="28"/>
      <c r="U37" s="103"/>
    </row>
    <row r="38" spans="1:21" ht="18" customHeight="1" x14ac:dyDescent="0.25">
      <c r="A38" s="38" t="s">
        <v>9</v>
      </c>
      <c r="B38" s="38">
        <v>26</v>
      </c>
      <c r="C38" s="50" t="str">
        <f t="shared" si="1"/>
        <v/>
      </c>
      <c r="D38" s="38" t="str">
        <f t="shared" si="2"/>
        <v>2017/18</v>
      </c>
      <c r="E38" s="38" t="str">
        <f t="shared" si="0"/>
        <v/>
      </c>
      <c r="F38" s="39" t="str">
        <f t="shared" ref="F38:F51" si="8">IF(M38="","",$O$2&amp;M38)</f>
        <v/>
      </c>
      <c r="G38" s="39" t="str">
        <f>IF(O38="","",O38)</f>
        <v/>
      </c>
      <c r="H38" s="47" t="str">
        <f t="shared" ref="H38:H47" si="9">IF(Q38="","",SUM(Q38))</f>
        <v/>
      </c>
      <c r="I38" s="39" t="str">
        <f t="shared" ref="I38:I47" si="10">IF(T38="","",T38)</f>
        <v/>
      </c>
      <c r="L38" s="53">
        <v>2</v>
      </c>
      <c r="M38" s="109"/>
      <c r="N38" s="100" t="str">
        <f>IF(M38="","",IF(ISNA(VLOOKUP(M38,Data!R:S,2,FALSE))=TRUE,"Does not exist, please check and re-enter",VLOOKUP(M38,Data!R:S,2,FALSE)))</f>
        <v/>
      </c>
      <c r="O38" s="65"/>
      <c r="P38" s="100" t="str">
        <f>IF(O38="","",IF(ISNA(VLOOKUP(O38,Data!U:V,2,FALSE))=TRUE,"Does not exist, please check and re-enter",VLOOKUP(O38,Data!U:V,2,FALSE)))</f>
        <v/>
      </c>
      <c r="Q38" s="29"/>
      <c r="R38" s="105"/>
      <c r="S38" s="54" t="str">
        <f t="shared" ref="S38:S51" si="11">IF(Q38="","",SUM(Q38:R38))</f>
        <v/>
      </c>
      <c r="T38" s="28"/>
      <c r="U38" s="103"/>
    </row>
    <row r="39" spans="1:21" ht="18" customHeight="1" x14ac:dyDescent="0.25">
      <c r="A39" s="38" t="s">
        <v>9</v>
      </c>
      <c r="B39" s="38">
        <v>27</v>
      </c>
      <c r="C39" s="50" t="str">
        <f t="shared" si="1"/>
        <v/>
      </c>
      <c r="D39" s="38" t="str">
        <f t="shared" si="2"/>
        <v>2017/18</v>
      </c>
      <c r="E39" s="38" t="str">
        <f t="shared" si="0"/>
        <v/>
      </c>
      <c r="F39" s="39" t="str">
        <f t="shared" si="8"/>
        <v/>
      </c>
      <c r="G39" s="39" t="str">
        <f t="shared" ref="G39:G51" si="12">IF(O39="","",O39)</f>
        <v/>
      </c>
      <c r="H39" s="47" t="str">
        <f t="shared" si="9"/>
        <v/>
      </c>
      <c r="I39" s="39" t="str">
        <f t="shared" si="10"/>
        <v/>
      </c>
      <c r="L39" s="53">
        <v>3</v>
      </c>
      <c r="M39" s="109"/>
      <c r="N39" s="100" t="str">
        <f>IF(M39="","",IF(ISNA(VLOOKUP(M39,Data!R:S,2,FALSE))=TRUE,"Does not exist, please check and re-enter",VLOOKUP(M39,Data!R:S,2,FALSE)))</f>
        <v/>
      </c>
      <c r="O39" s="65"/>
      <c r="P39" s="100" t="str">
        <f>IF(O39="","",IF(ISNA(VLOOKUP(O39,Data!U:V,2,FALSE))=TRUE,"Does not exist, please check and re-enter",VLOOKUP(O39,Data!U:V,2,FALSE)))</f>
        <v/>
      </c>
      <c r="Q39" s="29"/>
      <c r="R39" s="105"/>
      <c r="S39" s="54" t="str">
        <f t="shared" si="11"/>
        <v/>
      </c>
      <c r="T39" s="28"/>
      <c r="U39" s="103"/>
    </row>
    <row r="40" spans="1:21" ht="18" customHeight="1" x14ac:dyDescent="0.25">
      <c r="A40" s="38" t="s">
        <v>9</v>
      </c>
      <c r="B40" s="38">
        <v>28</v>
      </c>
      <c r="C40" s="50" t="str">
        <f t="shared" si="1"/>
        <v/>
      </c>
      <c r="D40" s="38" t="str">
        <f t="shared" si="2"/>
        <v>2017/18</v>
      </c>
      <c r="E40" s="38" t="str">
        <f t="shared" si="0"/>
        <v/>
      </c>
      <c r="F40" s="39" t="str">
        <f t="shared" si="8"/>
        <v/>
      </c>
      <c r="G40" s="39" t="str">
        <f t="shared" si="12"/>
        <v/>
      </c>
      <c r="H40" s="47" t="str">
        <f t="shared" si="9"/>
        <v/>
      </c>
      <c r="I40" s="39" t="str">
        <f t="shared" si="10"/>
        <v/>
      </c>
      <c r="L40" s="53">
        <v>4</v>
      </c>
      <c r="M40" s="109"/>
      <c r="N40" s="100" t="str">
        <f>IF(M40="","",IF(ISNA(VLOOKUP(M40,Data!R:S,2,FALSE))=TRUE,"Does not exist, please check and re-enter",VLOOKUP(M40,Data!R:S,2,FALSE)))</f>
        <v/>
      </c>
      <c r="O40" s="65"/>
      <c r="P40" s="100" t="str">
        <f>IF(O40="","",IF(ISNA(VLOOKUP(O40,Data!U:V,2,FALSE))=TRUE,"Does not exist, please check and re-enter",VLOOKUP(O40,Data!U:V,2,FALSE)))</f>
        <v/>
      </c>
      <c r="Q40" s="29"/>
      <c r="R40" s="105"/>
      <c r="S40" s="54" t="str">
        <f t="shared" si="11"/>
        <v/>
      </c>
      <c r="T40" s="28"/>
      <c r="U40" s="103"/>
    </row>
    <row r="41" spans="1:21" ht="18" customHeight="1" x14ac:dyDescent="0.25">
      <c r="A41" s="38" t="s">
        <v>9</v>
      </c>
      <c r="B41" s="38">
        <v>29</v>
      </c>
      <c r="C41" s="50" t="str">
        <f t="shared" si="1"/>
        <v/>
      </c>
      <c r="D41" s="38" t="str">
        <f t="shared" si="2"/>
        <v>2017/18</v>
      </c>
      <c r="E41" s="38" t="str">
        <f t="shared" si="0"/>
        <v/>
      </c>
      <c r="F41" s="39" t="str">
        <f t="shared" si="8"/>
        <v/>
      </c>
      <c r="G41" s="39" t="str">
        <f t="shared" si="12"/>
        <v/>
      </c>
      <c r="H41" s="47" t="str">
        <f t="shared" si="9"/>
        <v/>
      </c>
      <c r="I41" s="39" t="str">
        <f t="shared" si="10"/>
        <v/>
      </c>
      <c r="L41" s="53">
        <v>5</v>
      </c>
      <c r="M41" s="109"/>
      <c r="N41" s="100" t="str">
        <f>IF(M41="","",IF(ISNA(VLOOKUP(M41,Data!R:S,2,FALSE))=TRUE,"Does not exist, please check and re-enter",VLOOKUP(M41,Data!R:S,2,FALSE)))</f>
        <v/>
      </c>
      <c r="O41" s="65"/>
      <c r="P41" s="100" t="str">
        <f>IF(O41="","",IF(ISNA(VLOOKUP(O41,Data!U:V,2,FALSE))=TRUE,"Does not exist, please check and re-enter",VLOOKUP(O41,Data!U:V,2,FALSE)))</f>
        <v/>
      </c>
      <c r="Q41" s="29"/>
      <c r="R41" s="105"/>
      <c r="S41" s="54" t="str">
        <f t="shared" si="11"/>
        <v/>
      </c>
      <c r="T41" s="28"/>
      <c r="U41" s="103"/>
    </row>
    <row r="42" spans="1:21" ht="18" customHeight="1" x14ac:dyDescent="0.25">
      <c r="A42" s="38" t="s">
        <v>9</v>
      </c>
      <c r="B42" s="38">
        <v>30</v>
      </c>
      <c r="C42" s="50" t="str">
        <f t="shared" si="1"/>
        <v/>
      </c>
      <c r="D42" s="38" t="str">
        <f t="shared" si="2"/>
        <v>2017/18</v>
      </c>
      <c r="E42" s="38" t="str">
        <f t="shared" si="0"/>
        <v/>
      </c>
      <c r="F42" s="39" t="str">
        <f t="shared" si="8"/>
        <v/>
      </c>
      <c r="G42" s="39" t="str">
        <f t="shared" si="12"/>
        <v/>
      </c>
      <c r="H42" s="47" t="str">
        <f t="shared" si="9"/>
        <v/>
      </c>
      <c r="I42" s="39" t="str">
        <f t="shared" si="10"/>
        <v/>
      </c>
      <c r="L42" s="53">
        <v>6</v>
      </c>
      <c r="M42" s="109"/>
      <c r="N42" s="100" t="str">
        <f>IF(M42="","",IF(ISNA(VLOOKUP(M42,Data!R:S,2,FALSE))=TRUE,"Does not exist, please check and re-enter",VLOOKUP(M42,Data!R:S,2,FALSE)))</f>
        <v/>
      </c>
      <c r="O42" s="65"/>
      <c r="P42" s="100" t="str">
        <f>IF(O42="","",IF(ISNA(VLOOKUP(O42,Data!U:V,2,FALSE))=TRUE,"Does not exist, please check and re-enter",VLOOKUP(O42,Data!U:V,2,FALSE)))</f>
        <v/>
      </c>
      <c r="Q42" s="29"/>
      <c r="R42" s="105"/>
      <c r="S42" s="54" t="str">
        <f t="shared" si="11"/>
        <v/>
      </c>
      <c r="T42" s="28"/>
      <c r="U42" s="103"/>
    </row>
    <row r="43" spans="1:21" ht="18" customHeight="1" x14ac:dyDescent="0.25">
      <c r="A43" s="38" t="s">
        <v>9</v>
      </c>
      <c r="B43" s="38">
        <v>31</v>
      </c>
      <c r="C43" s="50" t="str">
        <f t="shared" si="1"/>
        <v/>
      </c>
      <c r="D43" s="38" t="str">
        <f t="shared" si="2"/>
        <v>2017/18</v>
      </c>
      <c r="E43" s="38" t="str">
        <f t="shared" si="0"/>
        <v/>
      </c>
      <c r="F43" s="39" t="str">
        <f t="shared" si="8"/>
        <v/>
      </c>
      <c r="G43" s="39" t="str">
        <f t="shared" si="12"/>
        <v/>
      </c>
      <c r="H43" s="47" t="str">
        <f t="shared" si="9"/>
        <v/>
      </c>
      <c r="I43" s="39" t="str">
        <f t="shared" si="10"/>
        <v/>
      </c>
      <c r="L43" s="53">
        <v>7</v>
      </c>
      <c r="M43" s="109"/>
      <c r="N43" s="100" t="str">
        <f>IF(M43="","",IF(ISNA(VLOOKUP(M43,Data!R:S,2,FALSE))=TRUE,"Does not exist, please check and re-enter",VLOOKUP(M43,Data!R:S,2,FALSE)))</f>
        <v/>
      </c>
      <c r="O43" s="65"/>
      <c r="P43" s="100" t="str">
        <f>IF(O43="","",IF(ISNA(VLOOKUP(O43,Data!U:V,2,FALSE))=TRUE,"Does not exist, please check and re-enter",VLOOKUP(O43,Data!U:V,2,FALSE)))</f>
        <v/>
      </c>
      <c r="Q43" s="29"/>
      <c r="R43" s="105"/>
      <c r="S43" s="54" t="str">
        <f t="shared" si="11"/>
        <v/>
      </c>
      <c r="T43" s="28"/>
      <c r="U43" s="103"/>
    </row>
    <row r="44" spans="1:21" ht="18" customHeight="1" x14ac:dyDescent="0.25">
      <c r="A44" s="38" t="s">
        <v>9</v>
      </c>
      <c r="B44" s="38">
        <v>32</v>
      </c>
      <c r="C44" s="50" t="str">
        <f t="shared" si="1"/>
        <v/>
      </c>
      <c r="D44" s="38" t="str">
        <f t="shared" si="2"/>
        <v>2017/18</v>
      </c>
      <c r="E44" s="38" t="str">
        <f t="shared" si="0"/>
        <v/>
      </c>
      <c r="F44" s="39" t="str">
        <f t="shared" si="8"/>
        <v/>
      </c>
      <c r="G44" s="39" t="str">
        <f t="shared" si="12"/>
        <v/>
      </c>
      <c r="H44" s="47" t="str">
        <f t="shared" si="9"/>
        <v/>
      </c>
      <c r="I44" s="39" t="str">
        <f t="shared" si="10"/>
        <v/>
      </c>
      <c r="L44" s="53">
        <v>8</v>
      </c>
      <c r="M44" s="109"/>
      <c r="N44" s="100" t="str">
        <f>IF(M44="","",IF(ISNA(VLOOKUP(M44,Data!R:S,2,FALSE))=TRUE,"Does not exist, please check and re-enter",VLOOKUP(M44,Data!R:S,2,FALSE)))</f>
        <v/>
      </c>
      <c r="O44" s="65"/>
      <c r="P44" s="100" t="str">
        <f>IF(O44="","",IF(ISNA(VLOOKUP(O44,Data!U:V,2,FALSE))=TRUE,"Does not exist, please check and re-enter",VLOOKUP(O44,Data!U:V,2,FALSE)))</f>
        <v/>
      </c>
      <c r="Q44" s="29"/>
      <c r="R44" s="105"/>
      <c r="S44" s="54" t="str">
        <f t="shared" si="11"/>
        <v/>
      </c>
      <c r="T44" s="28"/>
      <c r="U44" s="103"/>
    </row>
    <row r="45" spans="1:21" ht="18" customHeight="1" x14ac:dyDescent="0.25">
      <c r="A45" s="38" t="s">
        <v>9</v>
      </c>
      <c r="B45" s="38">
        <v>33</v>
      </c>
      <c r="C45" s="50" t="str">
        <f t="shared" si="1"/>
        <v/>
      </c>
      <c r="D45" s="38" t="str">
        <f t="shared" si="2"/>
        <v>2017/18</v>
      </c>
      <c r="E45" s="38" t="str">
        <f t="shared" si="0"/>
        <v/>
      </c>
      <c r="F45" s="39" t="str">
        <f t="shared" si="8"/>
        <v/>
      </c>
      <c r="G45" s="39" t="str">
        <f t="shared" si="12"/>
        <v/>
      </c>
      <c r="H45" s="47" t="str">
        <f t="shared" si="9"/>
        <v/>
      </c>
      <c r="I45" s="39" t="str">
        <f t="shared" si="10"/>
        <v/>
      </c>
      <c r="L45" s="53">
        <v>9</v>
      </c>
      <c r="M45" s="109"/>
      <c r="N45" s="100" t="str">
        <f>IF(M45="","",IF(ISNA(VLOOKUP(M45,Data!R:S,2,FALSE))=TRUE,"Does not exist, please check and re-enter",VLOOKUP(M45,Data!R:S,2,FALSE)))</f>
        <v/>
      </c>
      <c r="O45" s="65"/>
      <c r="P45" s="100" t="str">
        <f>IF(O45="","",IF(ISNA(VLOOKUP(O45,Data!U:V,2,FALSE))=TRUE,"Does not exist, please check and re-enter",VLOOKUP(O45,Data!U:V,2,FALSE)))</f>
        <v/>
      </c>
      <c r="Q45" s="29"/>
      <c r="R45" s="105"/>
      <c r="S45" s="54" t="str">
        <f t="shared" si="11"/>
        <v/>
      </c>
      <c r="T45" s="28"/>
      <c r="U45" s="103"/>
    </row>
    <row r="46" spans="1:21" ht="18" customHeight="1" x14ac:dyDescent="0.25">
      <c r="A46" s="38" t="s">
        <v>9</v>
      </c>
      <c r="B46" s="38">
        <v>34</v>
      </c>
      <c r="C46" s="50" t="str">
        <f t="shared" si="1"/>
        <v/>
      </c>
      <c r="D46" s="38" t="str">
        <f t="shared" si="2"/>
        <v>2017/18</v>
      </c>
      <c r="E46" s="38" t="str">
        <f t="shared" si="0"/>
        <v/>
      </c>
      <c r="F46" s="39" t="str">
        <f t="shared" si="8"/>
        <v/>
      </c>
      <c r="G46" s="39" t="str">
        <f t="shared" si="12"/>
        <v/>
      </c>
      <c r="H46" s="47" t="str">
        <f t="shared" si="9"/>
        <v/>
      </c>
      <c r="I46" s="39" t="str">
        <f t="shared" si="10"/>
        <v/>
      </c>
      <c r="L46" s="53">
        <v>10</v>
      </c>
      <c r="M46" s="109"/>
      <c r="N46" s="100" t="str">
        <f>IF(M46="","",IF(ISNA(VLOOKUP(M46,Data!R:S,2,FALSE))=TRUE,"Does not exist, please check and re-enter",VLOOKUP(M46,Data!R:S,2,FALSE)))</f>
        <v/>
      </c>
      <c r="O46" s="65"/>
      <c r="P46" s="100" t="str">
        <f>IF(O46="","",IF(ISNA(VLOOKUP(O46,Data!U:V,2,FALSE))=TRUE,"Does not exist, please check and re-enter",VLOOKUP(O46,Data!U:V,2,FALSE)))</f>
        <v/>
      </c>
      <c r="Q46" s="29"/>
      <c r="R46" s="105"/>
      <c r="S46" s="54" t="str">
        <f t="shared" si="11"/>
        <v/>
      </c>
      <c r="T46" s="28"/>
      <c r="U46" s="103"/>
    </row>
    <row r="47" spans="1:21" ht="18" customHeight="1" x14ac:dyDescent="0.25">
      <c r="A47" s="38" t="s">
        <v>9</v>
      </c>
      <c r="B47" s="38">
        <v>35</v>
      </c>
      <c r="C47" s="50" t="str">
        <f t="shared" si="1"/>
        <v/>
      </c>
      <c r="D47" s="38" t="str">
        <f t="shared" si="2"/>
        <v>2017/18</v>
      </c>
      <c r="E47" s="38" t="str">
        <f t="shared" si="0"/>
        <v/>
      </c>
      <c r="F47" s="39" t="str">
        <f t="shared" si="8"/>
        <v/>
      </c>
      <c r="G47" s="39" t="str">
        <f t="shared" si="12"/>
        <v/>
      </c>
      <c r="H47" s="47" t="str">
        <f t="shared" si="9"/>
        <v/>
      </c>
      <c r="I47" s="39" t="str">
        <f t="shared" si="10"/>
        <v/>
      </c>
      <c r="L47" s="53">
        <v>11</v>
      </c>
      <c r="M47" s="109"/>
      <c r="N47" s="100" t="str">
        <f>IF(M47="","",IF(ISNA(VLOOKUP(M47,Data!R:S,2,FALSE))=TRUE,"Does not exist, please check and re-enter",VLOOKUP(M47,Data!R:S,2,FALSE)))</f>
        <v/>
      </c>
      <c r="O47" s="65"/>
      <c r="P47" s="100" t="str">
        <f>IF(O47="","",IF(ISNA(VLOOKUP(O47,Data!U:V,2,FALSE))=TRUE,"Does not exist, please check and re-enter",VLOOKUP(O47,Data!U:V,2,FALSE)))</f>
        <v/>
      </c>
      <c r="Q47" s="29"/>
      <c r="R47" s="105"/>
      <c r="S47" s="54" t="str">
        <f t="shared" si="11"/>
        <v/>
      </c>
      <c r="T47" s="28"/>
      <c r="U47" s="103"/>
    </row>
    <row r="48" spans="1:21" ht="18" customHeight="1" x14ac:dyDescent="0.25">
      <c r="A48" s="38" t="s">
        <v>9</v>
      </c>
      <c r="B48" s="38">
        <v>36</v>
      </c>
      <c r="C48" s="50" t="str">
        <f t="shared" si="1"/>
        <v/>
      </c>
      <c r="D48" s="38" t="str">
        <f t="shared" si="2"/>
        <v>2017/18</v>
      </c>
      <c r="E48" s="38" t="str">
        <f t="shared" si="0"/>
        <v/>
      </c>
      <c r="F48" s="39" t="str">
        <f t="shared" si="8"/>
        <v/>
      </c>
      <c r="G48" s="39" t="str">
        <f t="shared" si="12"/>
        <v/>
      </c>
      <c r="H48" s="47" t="str">
        <f>IF(Q48="","",SUM(Q48))</f>
        <v/>
      </c>
      <c r="I48" s="39" t="str">
        <f>IF(T48="","",T48)</f>
        <v/>
      </c>
      <c r="L48" s="53">
        <v>12</v>
      </c>
      <c r="M48" s="109"/>
      <c r="N48" s="100" t="str">
        <f>IF(M48="","",IF(ISNA(VLOOKUP(M48,Data!R:S,2,FALSE))=TRUE,"Does not exist, please check and re-enter",VLOOKUP(M48,Data!R:S,2,FALSE)))</f>
        <v/>
      </c>
      <c r="O48" s="65"/>
      <c r="P48" s="100" t="str">
        <f>IF(O48="","",IF(ISNA(VLOOKUP(O48,Data!U:V,2,FALSE))=TRUE,"Does not exist, please check and re-enter",VLOOKUP(O48,Data!U:V,2,FALSE)))</f>
        <v/>
      </c>
      <c r="Q48" s="29"/>
      <c r="R48" s="105"/>
      <c r="S48" s="54" t="str">
        <f t="shared" si="11"/>
        <v/>
      </c>
      <c r="T48" s="28"/>
      <c r="U48" s="103"/>
    </row>
    <row r="49" spans="1:21" ht="18" customHeight="1" x14ac:dyDescent="0.25">
      <c r="A49" s="38" t="s">
        <v>9</v>
      </c>
      <c r="B49" s="38">
        <v>37</v>
      </c>
      <c r="C49" s="50" t="str">
        <f t="shared" si="1"/>
        <v/>
      </c>
      <c r="D49" s="38" t="str">
        <f t="shared" si="2"/>
        <v>2017/18</v>
      </c>
      <c r="E49" s="38" t="str">
        <f t="shared" si="0"/>
        <v/>
      </c>
      <c r="F49" s="39" t="str">
        <f t="shared" si="8"/>
        <v/>
      </c>
      <c r="G49" s="39" t="str">
        <f t="shared" si="12"/>
        <v/>
      </c>
      <c r="H49" s="47" t="str">
        <f t="shared" ref="H49:H51" si="13">IF(Q49="","",SUM(Q49))</f>
        <v/>
      </c>
      <c r="I49" s="39" t="str">
        <f t="shared" ref="I49:I51" si="14">IF(T49="","",T49)</f>
        <v/>
      </c>
      <c r="L49" s="53">
        <v>13</v>
      </c>
      <c r="M49" s="109"/>
      <c r="N49" s="100" t="str">
        <f>IF(M49="","",IF(ISNA(VLOOKUP(M49,Data!R:S,2,FALSE))=TRUE,"Does not exist, please check and re-enter",VLOOKUP(M49,Data!R:S,2,FALSE)))</f>
        <v/>
      </c>
      <c r="O49" s="65"/>
      <c r="P49" s="100" t="str">
        <f>IF(O49="","",IF(ISNA(VLOOKUP(O49,Data!U:V,2,FALSE))=TRUE,"Does not exist, please check and re-enter",VLOOKUP(O49,Data!U:V,2,FALSE)))</f>
        <v/>
      </c>
      <c r="Q49" s="29"/>
      <c r="R49" s="105"/>
      <c r="S49" s="54" t="str">
        <f t="shared" si="11"/>
        <v/>
      </c>
      <c r="T49" s="28"/>
      <c r="U49" s="103"/>
    </row>
    <row r="50" spans="1:21" ht="18" customHeight="1" x14ac:dyDescent="0.25">
      <c r="A50" s="38" t="s">
        <v>9</v>
      </c>
      <c r="B50" s="38">
        <v>38</v>
      </c>
      <c r="C50" s="50" t="str">
        <f t="shared" si="1"/>
        <v/>
      </c>
      <c r="D50" s="38" t="str">
        <f t="shared" si="2"/>
        <v>2017/18</v>
      </c>
      <c r="E50" s="38" t="str">
        <f t="shared" si="0"/>
        <v/>
      </c>
      <c r="F50" s="39" t="str">
        <f t="shared" si="8"/>
        <v/>
      </c>
      <c r="G50" s="39" t="str">
        <f t="shared" si="12"/>
        <v/>
      </c>
      <c r="H50" s="47" t="str">
        <f t="shared" si="13"/>
        <v/>
      </c>
      <c r="I50" s="39" t="str">
        <f t="shared" si="14"/>
        <v/>
      </c>
      <c r="L50" s="53">
        <v>14</v>
      </c>
      <c r="M50" s="109"/>
      <c r="N50" s="100" t="str">
        <f>IF(M50="","",IF(ISNA(VLOOKUP(M50,Data!R:S,2,FALSE))=TRUE,"Does not exist, please check and re-enter",VLOOKUP(M50,Data!R:S,2,FALSE)))</f>
        <v/>
      </c>
      <c r="O50" s="65"/>
      <c r="P50" s="100" t="str">
        <f>IF(O50="","",IF(ISNA(VLOOKUP(O50,Data!U:V,2,FALSE))=TRUE,"Does not exist, please check and re-enter",VLOOKUP(O50,Data!U:V,2,FALSE)))</f>
        <v/>
      </c>
      <c r="Q50" s="29"/>
      <c r="R50" s="105"/>
      <c r="S50" s="54" t="str">
        <f t="shared" si="11"/>
        <v/>
      </c>
      <c r="T50" s="28"/>
      <c r="U50" s="103"/>
    </row>
    <row r="51" spans="1:21" ht="18" customHeight="1" x14ac:dyDescent="0.25">
      <c r="A51" s="38" t="s">
        <v>9</v>
      </c>
      <c r="B51" s="38">
        <v>39</v>
      </c>
      <c r="C51" s="50" t="str">
        <f t="shared" si="1"/>
        <v/>
      </c>
      <c r="D51" s="38" t="str">
        <f t="shared" si="2"/>
        <v>2017/18</v>
      </c>
      <c r="E51" s="38" t="str">
        <f t="shared" si="0"/>
        <v/>
      </c>
      <c r="F51" s="39" t="str">
        <f t="shared" si="8"/>
        <v/>
      </c>
      <c r="G51" s="39" t="str">
        <f t="shared" si="12"/>
        <v/>
      </c>
      <c r="H51" s="47" t="str">
        <f t="shared" si="13"/>
        <v/>
      </c>
      <c r="I51" s="39" t="str">
        <f t="shared" si="14"/>
        <v/>
      </c>
      <c r="L51" s="53">
        <v>15</v>
      </c>
      <c r="M51" s="109"/>
      <c r="N51" s="100" t="str">
        <f>IF(M51="","",IF(ISNA(VLOOKUP(M51,Data!R:S,2,FALSE))=TRUE,"Does not exist, please check and re-enter",VLOOKUP(M51,Data!R:S,2,FALSE)))</f>
        <v/>
      </c>
      <c r="O51" s="65"/>
      <c r="P51" s="100" t="str">
        <f>IF(O51="","",IF(ISNA(VLOOKUP(O51,Data!U:V,2,FALSE))=TRUE,"Does not exist, please check and re-enter",VLOOKUP(O51,Data!U:V,2,FALSE)))</f>
        <v/>
      </c>
      <c r="Q51" s="29"/>
      <c r="R51" s="105"/>
      <c r="S51" s="54" t="str">
        <f t="shared" si="11"/>
        <v/>
      </c>
      <c r="T51" s="28"/>
      <c r="U51" s="103"/>
    </row>
    <row r="52" spans="1:21" ht="18" customHeight="1" thickBot="1" x14ac:dyDescent="0.3">
      <c r="A52" s="38" t="s">
        <v>9</v>
      </c>
      <c r="B52" s="38">
        <v>40</v>
      </c>
      <c r="C52" s="50" t="str">
        <f t="shared" si="1"/>
        <v/>
      </c>
      <c r="D52" s="38" t="str">
        <f t="shared" si="2"/>
        <v>2017/18</v>
      </c>
      <c r="E52" s="38" t="str">
        <f t="shared" si="0"/>
        <v/>
      </c>
      <c r="Q52" s="55">
        <f>SUM(Q37:Q51)</f>
        <v>0</v>
      </c>
      <c r="R52" s="55">
        <f>SUM(R37:R51)</f>
        <v>0</v>
      </c>
      <c r="S52" s="55">
        <f>SUM(S37:S51)</f>
        <v>0</v>
      </c>
    </row>
    <row r="53" spans="1:21" ht="9" customHeight="1" x14ac:dyDescent="0.25">
      <c r="A53" s="38" t="s">
        <v>9</v>
      </c>
      <c r="B53" s="38">
        <v>41</v>
      </c>
      <c r="C53" s="50" t="str">
        <f t="shared" si="1"/>
        <v/>
      </c>
      <c r="D53" s="38" t="str">
        <f t="shared" si="2"/>
        <v>2017/18</v>
      </c>
      <c r="E53" s="38" t="str">
        <f t="shared" si="0"/>
        <v/>
      </c>
      <c r="F53" s="39" t="str">
        <f>IF(H53="","","EBO"&amp;"9400")</f>
        <v/>
      </c>
      <c r="H53" s="40" t="str">
        <f>IF(M57="","",-SUM(S72))</f>
        <v/>
      </c>
      <c r="I53" s="39" t="str">
        <f>IF(H53="","",$O$2&amp;" Income "&amp;Q55)</f>
        <v/>
      </c>
    </row>
    <row r="54" spans="1:21" ht="15" x14ac:dyDescent="0.25">
      <c r="A54" s="38" t="s">
        <v>9</v>
      </c>
      <c r="B54" s="38">
        <v>42</v>
      </c>
      <c r="C54" s="50" t="str">
        <f t="shared" si="1"/>
        <v/>
      </c>
      <c r="D54" s="38" t="str">
        <f t="shared" si="2"/>
        <v>2017/18</v>
      </c>
      <c r="E54" s="38" t="str">
        <f t="shared" si="0"/>
        <v/>
      </c>
      <c r="F54" s="39" t="str">
        <f>IF(H53="","","EBO"&amp;"9425")</f>
        <v/>
      </c>
      <c r="G54" s="42" t="str">
        <f>IF(F54="","","B_BFWD")</f>
        <v/>
      </c>
      <c r="H54" s="40" t="str">
        <f>IF(G54="","",SUM(Q72))</f>
        <v/>
      </c>
      <c r="I54" s="39" t="str">
        <f>IF(H54="","",$O$2&amp;" Income "&amp;Q55)</f>
        <v/>
      </c>
    </row>
    <row r="55" spans="1:21" ht="18" customHeight="1" x14ac:dyDescent="0.25">
      <c r="A55" s="38" t="s">
        <v>9</v>
      </c>
      <c r="B55" s="38">
        <v>43</v>
      </c>
      <c r="C55" s="50" t="str">
        <f t="shared" si="1"/>
        <v/>
      </c>
      <c r="D55" s="38" t="str">
        <f t="shared" si="2"/>
        <v>2017/18</v>
      </c>
      <c r="E55" s="38" t="str">
        <f t="shared" si="0"/>
        <v/>
      </c>
      <c r="F55" s="39" t="str">
        <f>IF(H53="","","EBO"&amp;"9425")</f>
        <v/>
      </c>
      <c r="G55" s="42" t="str">
        <f>IF(F55="","","B_BFWD")</f>
        <v/>
      </c>
      <c r="H55" s="40" t="str">
        <f>IF(G55="","",-SUM(Q72))</f>
        <v/>
      </c>
      <c r="I55" s="39" t="str">
        <f>IF(H55="","",$O$2&amp;" Income "&amp;Q55)</f>
        <v/>
      </c>
      <c r="K55" s="38" t="s">
        <v>472</v>
      </c>
      <c r="M55" s="53"/>
      <c r="N55" s="56"/>
      <c r="P55" s="89" t="s">
        <v>739</v>
      </c>
      <c r="Q55" s="157"/>
      <c r="R55" s="157"/>
    </row>
    <row r="56" spans="1:21" ht="18" customHeight="1" x14ac:dyDescent="0.25">
      <c r="A56" s="38" t="s">
        <v>9</v>
      </c>
      <c r="B56" s="38">
        <v>44</v>
      </c>
      <c r="C56" s="50" t="str">
        <f t="shared" si="1"/>
        <v/>
      </c>
      <c r="D56" s="38" t="str">
        <f t="shared" si="2"/>
        <v>2017/18</v>
      </c>
      <c r="E56" s="38" t="str">
        <f t="shared" si="0"/>
        <v/>
      </c>
      <c r="F56" s="39" t="str">
        <f>IF(H53="","","EBO"&amp;"9521")</f>
        <v/>
      </c>
      <c r="G56" s="42" t="str">
        <f>IF(F56="","",LEFT($O$5,4)&amp;RIGHT($O$5,2)&amp;"M"&amp;$O$3)</f>
        <v/>
      </c>
      <c r="H56" s="40" t="str">
        <f>IF(G56="","",SUM(R72))</f>
        <v/>
      </c>
      <c r="I56" s="39" t="str">
        <f>IF(H56="","",$O$2&amp;" Income "&amp;Q55)</f>
        <v/>
      </c>
      <c r="M56" s="67" t="s">
        <v>32</v>
      </c>
      <c r="N56" s="64"/>
      <c r="O56" s="64" t="s">
        <v>27</v>
      </c>
      <c r="P56" s="72"/>
      <c r="Q56" s="52" t="s">
        <v>29</v>
      </c>
      <c r="R56" s="52" t="s">
        <v>30</v>
      </c>
      <c r="S56" s="52" t="s">
        <v>28</v>
      </c>
      <c r="T56" s="53" t="s">
        <v>31</v>
      </c>
      <c r="U56" s="90" t="s">
        <v>465</v>
      </c>
    </row>
    <row r="57" spans="1:21" ht="18" customHeight="1" x14ac:dyDescent="0.25">
      <c r="A57" s="38" t="s">
        <v>9</v>
      </c>
      <c r="B57" s="38">
        <v>45</v>
      </c>
      <c r="C57" s="50" t="str">
        <f t="shared" si="1"/>
        <v/>
      </c>
      <c r="D57" s="38" t="str">
        <f t="shared" si="2"/>
        <v>2017/18</v>
      </c>
      <c r="E57" s="38" t="str">
        <f>$O$3</f>
        <v/>
      </c>
      <c r="F57" s="39" t="str">
        <f>IF(M57="","",$O$2&amp;M57)</f>
        <v/>
      </c>
      <c r="G57" s="39" t="str">
        <f>IF(O57="","",O57)</f>
        <v/>
      </c>
      <c r="H57" s="47" t="str">
        <f>IF(Q57="","",SUM(Q57))</f>
        <v/>
      </c>
      <c r="I57" s="39" t="str">
        <f>IF(T57="","",T57)</f>
        <v/>
      </c>
      <c r="L57" s="53">
        <v>1</v>
      </c>
      <c r="M57" s="109"/>
      <c r="N57" s="100" t="str">
        <f>IF(M57="","",IF(ISNA(VLOOKUP(M57,Data!R:S,2,FALSE))=TRUE,"Does not exist, please check and re-enter",VLOOKUP(M57,Data!R:S,2,FALSE)))</f>
        <v/>
      </c>
      <c r="O57" s="65"/>
      <c r="P57" s="100" t="str">
        <f>IF(O57="","",IF(ISNA(VLOOKUP(O57,Data!U:V,2,FALSE))=TRUE,"Does not exist, please check and re-enter",VLOOKUP(O57,Data!U:V,2,FALSE)))</f>
        <v/>
      </c>
      <c r="Q57" s="29"/>
      <c r="R57" s="105"/>
      <c r="S57" s="54" t="str">
        <f>IF(Q57="","",SUM(Q57:R57))</f>
        <v/>
      </c>
      <c r="T57" s="28"/>
      <c r="U57" s="103"/>
    </row>
    <row r="58" spans="1:21" ht="18" customHeight="1" x14ac:dyDescent="0.25">
      <c r="A58" s="38" t="s">
        <v>9</v>
      </c>
      <c r="B58" s="38">
        <v>46</v>
      </c>
      <c r="C58" s="50" t="str">
        <f t="shared" si="1"/>
        <v/>
      </c>
      <c r="D58" s="38" t="str">
        <f t="shared" si="2"/>
        <v>2017/18</v>
      </c>
      <c r="E58" s="38" t="str">
        <f t="shared" si="0"/>
        <v/>
      </c>
      <c r="F58" s="39" t="str">
        <f t="shared" ref="F58:F71" si="15">IF(M58="","",$O$2&amp;M58)</f>
        <v/>
      </c>
      <c r="G58" s="39" t="str">
        <f>IF(O58="","",O58)</f>
        <v/>
      </c>
      <c r="H58" s="47" t="str">
        <f t="shared" ref="H58:H67" si="16">IF(Q58="","",SUM(Q58))</f>
        <v/>
      </c>
      <c r="I58" s="39" t="str">
        <f t="shared" ref="I58:I67" si="17">IF(T58="","",T58)</f>
        <v/>
      </c>
      <c r="L58" s="53">
        <v>2</v>
      </c>
      <c r="M58" s="109"/>
      <c r="N58" s="100" t="str">
        <f>IF(M58="","",IF(ISNA(VLOOKUP(M58,Data!R:S,2,FALSE))=TRUE,"Does not exist, please check and re-enter",VLOOKUP(M58,Data!R:S,2,FALSE)))</f>
        <v/>
      </c>
      <c r="O58" s="65"/>
      <c r="P58" s="100" t="str">
        <f>IF(O58="","",IF(ISNA(VLOOKUP(O58,Data!U:V,2,FALSE))=TRUE,"Does not exist, please check and re-enter",VLOOKUP(O58,Data!U:V,2,FALSE)))</f>
        <v/>
      </c>
      <c r="Q58" s="29"/>
      <c r="R58" s="105"/>
      <c r="S58" s="54" t="str">
        <f t="shared" ref="S58:S71" si="18">IF(Q58="","",SUM(Q58:R58))</f>
        <v/>
      </c>
      <c r="T58" s="28"/>
      <c r="U58" s="103"/>
    </row>
    <row r="59" spans="1:21" ht="18" customHeight="1" x14ac:dyDescent="0.25">
      <c r="A59" s="38" t="s">
        <v>9</v>
      </c>
      <c r="B59" s="38">
        <v>47</v>
      </c>
      <c r="C59" s="50" t="str">
        <f t="shared" si="1"/>
        <v/>
      </c>
      <c r="D59" s="38" t="str">
        <f t="shared" si="2"/>
        <v>2017/18</v>
      </c>
      <c r="E59" s="38" t="str">
        <f t="shared" si="0"/>
        <v/>
      </c>
      <c r="F59" s="39" t="str">
        <f t="shared" si="15"/>
        <v/>
      </c>
      <c r="G59" s="39" t="str">
        <f t="shared" ref="G59:G71" si="19">IF(O59="","",O59)</f>
        <v/>
      </c>
      <c r="H59" s="47" t="str">
        <f t="shared" si="16"/>
        <v/>
      </c>
      <c r="I59" s="39" t="str">
        <f t="shared" si="17"/>
        <v/>
      </c>
      <c r="L59" s="53">
        <v>3</v>
      </c>
      <c r="M59" s="109"/>
      <c r="N59" s="100" t="str">
        <f>IF(M59="","",IF(ISNA(VLOOKUP(M59,Data!R:S,2,FALSE))=TRUE,"Does not exist, please check and re-enter",VLOOKUP(M59,Data!R:S,2,FALSE)))</f>
        <v/>
      </c>
      <c r="O59" s="65"/>
      <c r="P59" s="100" t="str">
        <f>IF(O59="","",IF(ISNA(VLOOKUP(O59,Data!U:V,2,FALSE))=TRUE,"Does not exist, please check and re-enter",VLOOKUP(O59,Data!U:V,2,FALSE)))</f>
        <v/>
      </c>
      <c r="Q59" s="29"/>
      <c r="R59" s="105"/>
      <c r="S59" s="54" t="str">
        <f t="shared" si="18"/>
        <v/>
      </c>
      <c r="T59" s="28"/>
      <c r="U59" s="103"/>
    </row>
    <row r="60" spans="1:21" ht="18" customHeight="1" x14ac:dyDescent="0.25">
      <c r="A60" s="38" t="s">
        <v>9</v>
      </c>
      <c r="B60" s="38">
        <v>48</v>
      </c>
      <c r="C60" s="50" t="str">
        <f t="shared" si="1"/>
        <v/>
      </c>
      <c r="D60" s="38" t="str">
        <f t="shared" si="2"/>
        <v>2017/18</v>
      </c>
      <c r="E60" s="38" t="str">
        <f t="shared" si="0"/>
        <v/>
      </c>
      <c r="F60" s="39" t="str">
        <f t="shared" si="15"/>
        <v/>
      </c>
      <c r="G60" s="39" t="str">
        <f t="shared" si="19"/>
        <v/>
      </c>
      <c r="H60" s="47" t="str">
        <f t="shared" si="16"/>
        <v/>
      </c>
      <c r="I60" s="39" t="str">
        <f t="shared" si="17"/>
        <v/>
      </c>
      <c r="L60" s="53">
        <v>4</v>
      </c>
      <c r="M60" s="109"/>
      <c r="N60" s="100" t="str">
        <f>IF(M60="","",IF(ISNA(VLOOKUP(M60,Data!R:S,2,FALSE))=TRUE,"Does not exist, please check and re-enter",VLOOKUP(M60,Data!R:S,2,FALSE)))</f>
        <v/>
      </c>
      <c r="O60" s="65"/>
      <c r="P60" s="100" t="str">
        <f>IF(O60="","",IF(ISNA(VLOOKUP(O60,Data!U:V,2,FALSE))=TRUE,"Does not exist, please check and re-enter",VLOOKUP(O60,Data!U:V,2,FALSE)))</f>
        <v/>
      </c>
      <c r="Q60" s="29"/>
      <c r="R60" s="105"/>
      <c r="S60" s="54" t="str">
        <f t="shared" si="18"/>
        <v/>
      </c>
      <c r="T60" s="28"/>
      <c r="U60" s="103"/>
    </row>
    <row r="61" spans="1:21" ht="18" customHeight="1" x14ac:dyDescent="0.25">
      <c r="A61" s="38" t="s">
        <v>9</v>
      </c>
      <c r="B61" s="38">
        <v>49</v>
      </c>
      <c r="C61" s="50" t="str">
        <f t="shared" si="1"/>
        <v/>
      </c>
      <c r="D61" s="38" t="str">
        <f t="shared" si="2"/>
        <v>2017/18</v>
      </c>
      <c r="E61" s="38" t="str">
        <f t="shared" si="0"/>
        <v/>
      </c>
      <c r="F61" s="39" t="str">
        <f t="shared" si="15"/>
        <v/>
      </c>
      <c r="G61" s="39" t="str">
        <f t="shared" si="19"/>
        <v/>
      </c>
      <c r="H61" s="47" t="str">
        <f t="shared" si="16"/>
        <v/>
      </c>
      <c r="I61" s="39" t="str">
        <f t="shared" si="17"/>
        <v/>
      </c>
      <c r="L61" s="53">
        <v>5</v>
      </c>
      <c r="M61" s="109"/>
      <c r="N61" s="100" t="str">
        <f>IF(M61="","",IF(ISNA(VLOOKUP(M61,Data!R:S,2,FALSE))=TRUE,"Does not exist, please check and re-enter",VLOOKUP(M61,Data!R:S,2,FALSE)))</f>
        <v/>
      </c>
      <c r="O61" s="65"/>
      <c r="P61" s="100" t="str">
        <f>IF(O61="","",IF(ISNA(VLOOKUP(O61,Data!U:V,2,FALSE))=TRUE,"Does not exist, please check and re-enter",VLOOKUP(O61,Data!U:V,2,FALSE)))</f>
        <v/>
      </c>
      <c r="Q61" s="29"/>
      <c r="R61" s="105"/>
      <c r="S61" s="54" t="str">
        <f t="shared" si="18"/>
        <v/>
      </c>
      <c r="T61" s="28"/>
      <c r="U61" s="103"/>
    </row>
    <row r="62" spans="1:21" ht="18" customHeight="1" x14ac:dyDescent="0.25">
      <c r="A62" s="38" t="s">
        <v>9</v>
      </c>
      <c r="B62" s="38">
        <v>50</v>
      </c>
      <c r="C62" s="50" t="str">
        <f t="shared" si="1"/>
        <v/>
      </c>
      <c r="D62" s="38" t="str">
        <f t="shared" si="2"/>
        <v>2017/18</v>
      </c>
      <c r="E62" s="38" t="str">
        <f t="shared" si="0"/>
        <v/>
      </c>
      <c r="F62" s="39" t="str">
        <f t="shared" si="15"/>
        <v/>
      </c>
      <c r="G62" s="39" t="str">
        <f t="shared" si="19"/>
        <v/>
      </c>
      <c r="H62" s="47" t="str">
        <f t="shared" si="16"/>
        <v/>
      </c>
      <c r="I62" s="39" t="str">
        <f t="shared" si="17"/>
        <v/>
      </c>
      <c r="L62" s="53">
        <v>6</v>
      </c>
      <c r="M62" s="109"/>
      <c r="N62" s="100" t="str">
        <f>IF(M62="","",IF(ISNA(VLOOKUP(M62,Data!R:S,2,FALSE))=TRUE,"Does not exist, please check and re-enter",VLOOKUP(M62,Data!R:S,2,FALSE)))</f>
        <v/>
      </c>
      <c r="O62" s="65"/>
      <c r="P62" s="100" t="str">
        <f>IF(O62="","",IF(ISNA(VLOOKUP(O62,Data!U:V,2,FALSE))=TRUE,"Does not exist, please check and re-enter",VLOOKUP(O62,Data!U:V,2,FALSE)))</f>
        <v/>
      </c>
      <c r="Q62" s="29"/>
      <c r="R62" s="105"/>
      <c r="S62" s="54" t="str">
        <f t="shared" si="18"/>
        <v/>
      </c>
      <c r="T62" s="28"/>
      <c r="U62" s="103"/>
    </row>
    <row r="63" spans="1:21" ht="18" customHeight="1" x14ac:dyDescent="0.25">
      <c r="A63" s="38" t="s">
        <v>9</v>
      </c>
      <c r="B63" s="38">
        <v>51</v>
      </c>
      <c r="C63" s="50" t="str">
        <f t="shared" si="1"/>
        <v/>
      </c>
      <c r="D63" s="38" t="str">
        <f t="shared" si="2"/>
        <v>2017/18</v>
      </c>
      <c r="E63" s="38" t="str">
        <f t="shared" si="0"/>
        <v/>
      </c>
      <c r="F63" s="39" t="str">
        <f t="shared" si="15"/>
        <v/>
      </c>
      <c r="G63" s="39" t="str">
        <f t="shared" si="19"/>
        <v/>
      </c>
      <c r="H63" s="47" t="str">
        <f t="shared" si="16"/>
        <v/>
      </c>
      <c r="I63" s="39" t="str">
        <f t="shared" si="17"/>
        <v/>
      </c>
      <c r="L63" s="53">
        <v>7</v>
      </c>
      <c r="M63" s="109"/>
      <c r="N63" s="100" t="str">
        <f>IF(M63="","",IF(ISNA(VLOOKUP(M63,Data!R:S,2,FALSE))=TRUE,"Does not exist, please check and re-enter",VLOOKUP(M63,Data!R:S,2,FALSE)))</f>
        <v/>
      </c>
      <c r="O63" s="65"/>
      <c r="P63" s="100" t="str">
        <f>IF(O63="","",IF(ISNA(VLOOKUP(O63,Data!U:V,2,FALSE))=TRUE,"Does not exist, please check and re-enter",VLOOKUP(O63,Data!U:V,2,FALSE)))</f>
        <v/>
      </c>
      <c r="Q63" s="29"/>
      <c r="R63" s="105"/>
      <c r="S63" s="54" t="str">
        <f t="shared" si="18"/>
        <v/>
      </c>
      <c r="T63" s="28"/>
      <c r="U63" s="103"/>
    </row>
    <row r="64" spans="1:21" ht="18" customHeight="1" x14ac:dyDescent="0.25">
      <c r="A64" s="38" t="s">
        <v>9</v>
      </c>
      <c r="B64" s="38">
        <v>52</v>
      </c>
      <c r="C64" s="50" t="str">
        <f t="shared" si="1"/>
        <v/>
      </c>
      <c r="D64" s="38" t="str">
        <f t="shared" si="2"/>
        <v>2017/18</v>
      </c>
      <c r="E64" s="38" t="str">
        <f t="shared" si="0"/>
        <v/>
      </c>
      <c r="F64" s="39" t="str">
        <f t="shared" si="15"/>
        <v/>
      </c>
      <c r="G64" s="39" t="str">
        <f t="shared" si="19"/>
        <v/>
      </c>
      <c r="H64" s="47" t="str">
        <f t="shared" si="16"/>
        <v/>
      </c>
      <c r="I64" s="39" t="str">
        <f t="shared" si="17"/>
        <v/>
      </c>
      <c r="L64" s="53">
        <v>8</v>
      </c>
      <c r="M64" s="109"/>
      <c r="N64" s="100" t="str">
        <f>IF(M64="","",IF(ISNA(VLOOKUP(M64,Data!R:S,2,FALSE))=TRUE,"Does not exist, please check and re-enter",VLOOKUP(M64,Data!R:S,2,FALSE)))</f>
        <v/>
      </c>
      <c r="O64" s="65"/>
      <c r="P64" s="100" t="str">
        <f>IF(O64="","",IF(ISNA(VLOOKUP(O64,Data!U:V,2,FALSE))=TRUE,"Does not exist, please check and re-enter",VLOOKUP(O64,Data!U:V,2,FALSE)))</f>
        <v/>
      </c>
      <c r="Q64" s="29"/>
      <c r="R64" s="105"/>
      <c r="S64" s="54" t="str">
        <f t="shared" si="18"/>
        <v/>
      </c>
      <c r="T64" s="28"/>
      <c r="U64" s="103"/>
    </row>
    <row r="65" spans="1:21" ht="18" customHeight="1" x14ac:dyDescent="0.25">
      <c r="A65" s="38" t="s">
        <v>9</v>
      </c>
      <c r="B65" s="38">
        <v>53</v>
      </c>
      <c r="C65" s="50" t="str">
        <f t="shared" si="1"/>
        <v/>
      </c>
      <c r="D65" s="38" t="str">
        <f t="shared" si="2"/>
        <v>2017/18</v>
      </c>
      <c r="E65" s="38" t="str">
        <f t="shared" si="0"/>
        <v/>
      </c>
      <c r="F65" s="39" t="str">
        <f t="shared" si="15"/>
        <v/>
      </c>
      <c r="G65" s="39" t="str">
        <f t="shared" si="19"/>
        <v/>
      </c>
      <c r="H65" s="47" t="str">
        <f t="shared" si="16"/>
        <v/>
      </c>
      <c r="I65" s="39" t="str">
        <f t="shared" si="17"/>
        <v/>
      </c>
      <c r="L65" s="53">
        <v>9</v>
      </c>
      <c r="M65" s="109"/>
      <c r="N65" s="100" t="str">
        <f>IF(M65="","",IF(ISNA(VLOOKUP(M65,Data!R:S,2,FALSE))=TRUE,"Does not exist, please check and re-enter",VLOOKUP(M65,Data!R:S,2,FALSE)))</f>
        <v/>
      </c>
      <c r="O65" s="65"/>
      <c r="P65" s="100" t="str">
        <f>IF(O65="","",IF(ISNA(VLOOKUP(O65,Data!U:V,2,FALSE))=TRUE,"Does not exist, please check and re-enter",VLOOKUP(O65,Data!U:V,2,FALSE)))</f>
        <v/>
      </c>
      <c r="Q65" s="29"/>
      <c r="R65" s="105"/>
      <c r="S65" s="54" t="str">
        <f t="shared" si="18"/>
        <v/>
      </c>
      <c r="T65" s="28"/>
      <c r="U65" s="103"/>
    </row>
    <row r="66" spans="1:21" ht="18" customHeight="1" x14ac:dyDescent="0.25">
      <c r="A66" s="38" t="s">
        <v>9</v>
      </c>
      <c r="B66" s="38">
        <v>54</v>
      </c>
      <c r="C66" s="50" t="str">
        <f t="shared" si="1"/>
        <v/>
      </c>
      <c r="D66" s="38" t="str">
        <f t="shared" si="2"/>
        <v>2017/18</v>
      </c>
      <c r="E66" s="38" t="str">
        <f t="shared" si="0"/>
        <v/>
      </c>
      <c r="F66" s="39" t="str">
        <f t="shared" si="15"/>
        <v/>
      </c>
      <c r="G66" s="39" t="str">
        <f t="shared" si="19"/>
        <v/>
      </c>
      <c r="H66" s="47" t="str">
        <f t="shared" si="16"/>
        <v/>
      </c>
      <c r="I66" s="39" t="str">
        <f t="shared" si="17"/>
        <v/>
      </c>
      <c r="L66" s="53">
        <v>10</v>
      </c>
      <c r="M66" s="109"/>
      <c r="N66" s="100" t="str">
        <f>IF(M66="","",IF(ISNA(VLOOKUP(M66,Data!R:S,2,FALSE))=TRUE,"Does not exist, please check and re-enter",VLOOKUP(M66,Data!R:S,2,FALSE)))</f>
        <v/>
      </c>
      <c r="O66" s="65"/>
      <c r="P66" s="100" t="str">
        <f>IF(O66="","",IF(ISNA(VLOOKUP(O66,Data!U:V,2,FALSE))=TRUE,"Does not exist, please check and re-enter",VLOOKUP(O66,Data!U:V,2,FALSE)))</f>
        <v/>
      </c>
      <c r="Q66" s="29"/>
      <c r="R66" s="105"/>
      <c r="S66" s="54" t="str">
        <f t="shared" si="18"/>
        <v/>
      </c>
      <c r="T66" s="28"/>
      <c r="U66" s="103"/>
    </row>
    <row r="67" spans="1:21" ht="18" customHeight="1" x14ac:dyDescent="0.25">
      <c r="A67" s="38" t="s">
        <v>9</v>
      </c>
      <c r="B67" s="38">
        <v>55</v>
      </c>
      <c r="C67" s="50" t="str">
        <f t="shared" si="1"/>
        <v/>
      </c>
      <c r="D67" s="38" t="str">
        <f t="shared" si="2"/>
        <v>2017/18</v>
      </c>
      <c r="E67" s="38" t="str">
        <f t="shared" si="0"/>
        <v/>
      </c>
      <c r="F67" s="39" t="str">
        <f t="shared" si="15"/>
        <v/>
      </c>
      <c r="G67" s="39" t="str">
        <f t="shared" si="19"/>
        <v/>
      </c>
      <c r="H67" s="47" t="str">
        <f t="shared" si="16"/>
        <v/>
      </c>
      <c r="I67" s="39" t="str">
        <f t="shared" si="17"/>
        <v/>
      </c>
      <c r="L67" s="53">
        <v>11</v>
      </c>
      <c r="M67" s="109"/>
      <c r="N67" s="100" t="str">
        <f>IF(M67="","",IF(ISNA(VLOOKUP(M67,Data!R:S,2,FALSE))=TRUE,"Does not exist, please check and re-enter",VLOOKUP(M67,Data!R:S,2,FALSE)))</f>
        <v/>
      </c>
      <c r="O67" s="65"/>
      <c r="P67" s="100" t="str">
        <f>IF(O67="","",IF(ISNA(VLOOKUP(O67,Data!U:V,2,FALSE))=TRUE,"Does not exist, please check and re-enter",VLOOKUP(O67,Data!U:V,2,FALSE)))</f>
        <v/>
      </c>
      <c r="Q67" s="29"/>
      <c r="R67" s="105"/>
      <c r="S67" s="54" t="str">
        <f t="shared" si="18"/>
        <v/>
      </c>
      <c r="T67" s="28"/>
      <c r="U67" s="103"/>
    </row>
    <row r="68" spans="1:21" ht="18" customHeight="1" x14ac:dyDescent="0.25">
      <c r="A68" s="38" t="s">
        <v>9</v>
      </c>
      <c r="B68" s="38">
        <v>56</v>
      </c>
      <c r="C68" s="50" t="str">
        <f t="shared" si="1"/>
        <v/>
      </c>
      <c r="D68" s="38" t="str">
        <f t="shared" si="2"/>
        <v>2017/18</v>
      </c>
      <c r="E68" s="38" t="str">
        <f t="shared" si="0"/>
        <v/>
      </c>
      <c r="F68" s="39" t="str">
        <f t="shared" si="15"/>
        <v/>
      </c>
      <c r="G68" s="39" t="str">
        <f t="shared" si="19"/>
        <v/>
      </c>
      <c r="H68" s="47" t="str">
        <f>IF(Q68="","",SUM(Q68))</f>
        <v/>
      </c>
      <c r="I68" s="39" t="str">
        <f>IF(T68="","",T68)</f>
        <v/>
      </c>
      <c r="L68" s="53">
        <v>12</v>
      </c>
      <c r="M68" s="109"/>
      <c r="N68" s="100" t="str">
        <f>IF(M68="","",IF(ISNA(VLOOKUP(M68,Data!R:S,2,FALSE))=TRUE,"Does not exist, please check and re-enter",VLOOKUP(M68,Data!R:S,2,FALSE)))</f>
        <v/>
      </c>
      <c r="O68" s="65"/>
      <c r="P68" s="100" t="str">
        <f>IF(O68="","",IF(ISNA(VLOOKUP(O68,Data!U:V,2,FALSE))=TRUE,"Does not exist, please check and re-enter",VLOOKUP(O68,Data!U:V,2,FALSE)))</f>
        <v/>
      </c>
      <c r="Q68" s="29"/>
      <c r="R68" s="105"/>
      <c r="S68" s="54" t="str">
        <f t="shared" si="18"/>
        <v/>
      </c>
      <c r="T68" s="28"/>
      <c r="U68" s="103"/>
    </row>
    <row r="69" spans="1:21" ht="18" customHeight="1" x14ac:dyDescent="0.25">
      <c r="A69" s="38" t="s">
        <v>9</v>
      </c>
      <c r="B69" s="38">
        <v>57</v>
      </c>
      <c r="C69" s="50" t="str">
        <f t="shared" si="1"/>
        <v/>
      </c>
      <c r="D69" s="38" t="str">
        <f t="shared" si="2"/>
        <v>2017/18</v>
      </c>
      <c r="E69" s="38" t="str">
        <f t="shared" si="0"/>
        <v/>
      </c>
      <c r="F69" s="39" t="str">
        <f t="shared" si="15"/>
        <v/>
      </c>
      <c r="G69" s="39" t="str">
        <f t="shared" si="19"/>
        <v/>
      </c>
      <c r="H69" s="47" t="str">
        <f t="shared" ref="H69:H71" si="20">IF(Q69="","",SUM(Q69))</f>
        <v/>
      </c>
      <c r="I69" s="39" t="str">
        <f t="shared" ref="I69:I71" si="21">IF(T69="","",T69)</f>
        <v/>
      </c>
      <c r="L69" s="53">
        <v>13</v>
      </c>
      <c r="M69" s="109"/>
      <c r="N69" s="100" t="str">
        <f>IF(M69="","",IF(ISNA(VLOOKUP(M69,Data!R:S,2,FALSE))=TRUE,"Does not exist, please check and re-enter",VLOOKUP(M69,Data!R:S,2,FALSE)))</f>
        <v/>
      </c>
      <c r="O69" s="65"/>
      <c r="P69" s="100" t="str">
        <f>IF(O69="","",IF(ISNA(VLOOKUP(O69,Data!U:V,2,FALSE))=TRUE,"Does not exist, please check and re-enter",VLOOKUP(O69,Data!U:V,2,FALSE)))</f>
        <v/>
      </c>
      <c r="Q69" s="29"/>
      <c r="R69" s="105"/>
      <c r="S69" s="54" t="str">
        <f t="shared" si="18"/>
        <v/>
      </c>
      <c r="T69" s="28"/>
      <c r="U69" s="103"/>
    </row>
    <row r="70" spans="1:21" ht="18" customHeight="1" x14ac:dyDescent="0.25">
      <c r="A70" s="38" t="s">
        <v>9</v>
      </c>
      <c r="B70" s="38">
        <v>58</v>
      </c>
      <c r="C70" s="50" t="str">
        <f t="shared" si="1"/>
        <v/>
      </c>
      <c r="D70" s="38" t="str">
        <f t="shared" si="2"/>
        <v>2017/18</v>
      </c>
      <c r="E70" s="38" t="str">
        <f t="shared" si="0"/>
        <v/>
      </c>
      <c r="F70" s="39" t="str">
        <f t="shared" si="15"/>
        <v/>
      </c>
      <c r="G70" s="39" t="str">
        <f t="shared" si="19"/>
        <v/>
      </c>
      <c r="H70" s="47" t="str">
        <f t="shared" si="20"/>
        <v/>
      </c>
      <c r="I70" s="39" t="str">
        <f t="shared" si="21"/>
        <v/>
      </c>
      <c r="L70" s="53">
        <v>14</v>
      </c>
      <c r="M70" s="109"/>
      <c r="N70" s="100" t="str">
        <f>IF(M70="","",IF(ISNA(VLOOKUP(M70,Data!R:S,2,FALSE))=TRUE,"Does not exist, please check and re-enter",VLOOKUP(M70,Data!R:S,2,FALSE)))</f>
        <v/>
      </c>
      <c r="O70" s="65"/>
      <c r="P70" s="100" t="str">
        <f>IF(O70="","",IF(ISNA(VLOOKUP(O70,Data!U:V,2,FALSE))=TRUE,"Does not exist, please check and re-enter",VLOOKUP(O70,Data!U:V,2,FALSE)))</f>
        <v/>
      </c>
      <c r="Q70" s="29"/>
      <c r="R70" s="105"/>
      <c r="S70" s="54" t="str">
        <f t="shared" si="18"/>
        <v/>
      </c>
      <c r="T70" s="28"/>
      <c r="U70" s="103"/>
    </row>
    <row r="71" spans="1:21" ht="18" customHeight="1" x14ac:dyDescent="0.25">
      <c r="A71" s="38" t="s">
        <v>9</v>
      </c>
      <c r="B71" s="38">
        <v>59</v>
      </c>
      <c r="C71" s="50" t="str">
        <f t="shared" si="1"/>
        <v/>
      </c>
      <c r="D71" s="38" t="str">
        <f t="shared" si="2"/>
        <v>2017/18</v>
      </c>
      <c r="E71" s="38" t="str">
        <f t="shared" si="0"/>
        <v/>
      </c>
      <c r="F71" s="39" t="str">
        <f t="shared" si="15"/>
        <v/>
      </c>
      <c r="G71" s="39" t="str">
        <f t="shared" si="19"/>
        <v/>
      </c>
      <c r="H71" s="47" t="str">
        <f t="shared" si="20"/>
        <v/>
      </c>
      <c r="I71" s="39" t="str">
        <f t="shared" si="21"/>
        <v/>
      </c>
      <c r="L71" s="53">
        <v>15</v>
      </c>
      <c r="M71" s="109"/>
      <c r="N71" s="100" t="str">
        <f>IF(M71="","",IF(ISNA(VLOOKUP(M71,Data!R:S,2,FALSE))=TRUE,"Does not exist, please check and re-enter",VLOOKUP(M71,Data!R:S,2,FALSE)))</f>
        <v/>
      </c>
      <c r="O71" s="65"/>
      <c r="P71" s="100" t="str">
        <f>IF(O71="","",IF(ISNA(VLOOKUP(O71,Data!U:V,2,FALSE))=TRUE,"Does not exist, please check and re-enter",VLOOKUP(O71,Data!U:V,2,FALSE)))</f>
        <v/>
      </c>
      <c r="Q71" s="29"/>
      <c r="R71" s="105"/>
      <c r="S71" s="54" t="str">
        <f t="shared" si="18"/>
        <v/>
      </c>
      <c r="T71" s="28"/>
      <c r="U71" s="103"/>
    </row>
    <row r="72" spans="1:21" ht="18" customHeight="1" thickBot="1" x14ac:dyDescent="0.3">
      <c r="A72" s="38" t="s">
        <v>9</v>
      </c>
      <c r="B72" s="38">
        <v>60</v>
      </c>
      <c r="C72" s="50" t="str">
        <f t="shared" si="1"/>
        <v/>
      </c>
      <c r="D72" s="38" t="str">
        <f t="shared" si="2"/>
        <v>2017/18</v>
      </c>
      <c r="E72" s="38" t="str">
        <f t="shared" si="0"/>
        <v/>
      </c>
      <c r="Q72" s="55">
        <f>SUM(Q57:Q71)</f>
        <v>0</v>
      </c>
      <c r="R72" s="55">
        <f>SUM(R57:R71)</f>
        <v>0</v>
      </c>
      <c r="S72" s="55">
        <f>SUM(S57:S71)</f>
        <v>0</v>
      </c>
    </row>
    <row r="73" spans="1:21" ht="9" customHeight="1" x14ac:dyDescent="0.25">
      <c r="A73" s="38" t="s">
        <v>9</v>
      </c>
      <c r="B73" s="38">
        <v>61</v>
      </c>
      <c r="C73" s="50" t="str">
        <f t="shared" si="1"/>
        <v/>
      </c>
      <c r="D73" s="38" t="str">
        <f t="shared" si="2"/>
        <v>2017/18</v>
      </c>
      <c r="E73" s="38" t="str">
        <f t="shared" si="0"/>
        <v/>
      </c>
      <c r="F73" s="39" t="str">
        <f>IF(H73="","","EBO"&amp;"9400")</f>
        <v/>
      </c>
      <c r="H73" s="40" t="str">
        <f>IF(M77="","",-SUM(S92))</f>
        <v/>
      </c>
      <c r="I73" s="39" t="str">
        <f>IF(H73="","",$O$2&amp;" Income "&amp;Q75)</f>
        <v/>
      </c>
    </row>
    <row r="74" spans="1:21" ht="18" customHeight="1" x14ac:dyDescent="0.25">
      <c r="A74" s="38" t="s">
        <v>9</v>
      </c>
      <c r="B74" s="38">
        <v>62</v>
      </c>
      <c r="C74" s="50" t="str">
        <f t="shared" si="1"/>
        <v/>
      </c>
      <c r="D74" s="38" t="str">
        <f t="shared" si="2"/>
        <v>2017/18</v>
      </c>
      <c r="E74" s="38" t="str">
        <f t="shared" si="0"/>
        <v/>
      </c>
      <c r="F74" s="39" t="str">
        <f>IF(H73="","","EBO"&amp;"9425")</f>
        <v/>
      </c>
      <c r="G74" s="42" t="str">
        <f>IF(F74="","","B_BFWD")</f>
        <v/>
      </c>
      <c r="H74" s="40" t="str">
        <f>IF(G74="","",SUM(Q92))</f>
        <v/>
      </c>
      <c r="I74" s="39" t="str">
        <f>IF(H74="","",$O$2&amp;" Income "&amp;Q75)</f>
        <v/>
      </c>
    </row>
    <row r="75" spans="1:21" ht="18" customHeight="1" x14ac:dyDescent="0.25">
      <c r="A75" s="38" t="s">
        <v>9</v>
      </c>
      <c r="B75" s="38">
        <v>63</v>
      </c>
      <c r="C75" s="50" t="str">
        <f t="shared" si="1"/>
        <v/>
      </c>
      <c r="D75" s="38" t="str">
        <f t="shared" si="2"/>
        <v>2017/18</v>
      </c>
      <c r="E75" s="38" t="str">
        <f t="shared" si="0"/>
        <v/>
      </c>
      <c r="F75" s="39" t="str">
        <f>IF(H73="","","EBO"&amp;"9425")</f>
        <v/>
      </c>
      <c r="G75" s="42" t="str">
        <f>IF(F75="","","B_BFWD")</f>
        <v/>
      </c>
      <c r="H75" s="40" t="str">
        <f>IF(G75="","",-SUM(Q92))</f>
        <v/>
      </c>
      <c r="I75" s="39" t="str">
        <f>IF(H75="","",$O$2&amp;" Income "&amp;Q75)</f>
        <v/>
      </c>
      <c r="K75" s="38" t="s">
        <v>473</v>
      </c>
      <c r="M75" s="53"/>
      <c r="N75" s="56"/>
      <c r="P75" s="89" t="s">
        <v>739</v>
      </c>
      <c r="Q75" s="159"/>
      <c r="R75" s="160"/>
    </row>
    <row r="76" spans="1:21" ht="18" customHeight="1" x14ac:dyDescent="0.25">
      <c r="A76" s="38" t="s">
        <v>9</v>
      </c>
      <c r="B76" s="38">
        <v>64</v>
      </c>
      <c r="C76" s="50" t="str">
        <f t="shared" si="1"/>
        <v/>
      </c>
      <c r="D76" s="38" t="str">
        <f t="shared" si="2"/>
        <v>2017/18</v>
      </c>
      <c r="E76" s="38" t="str">
        <f t="shared" si="0"/>
        <v/>
      </c>
      <c r="F76" s="39" t="str">
        <f>IF(H73="","","EBO"&amp;"9521")</f>
        <v/>
      </c>
      <c r="G76" s="42" t="str">
        <f>IF(F76="","",LEFT($O$5,4)&amp;RIGHT($O$5,2)&amp;"M"&amp;$O$3)</f>
        <v/>
      </c>
      <c r="H76" s="40" t="str">
        <f>IF(G76="","",SUM(R92))</f>
        <v/>
      </c>
      <c r="I76" s="39" t="str">
        <f>IF(H76="","",$O$2&amp;" Income "&amp;Q75)</f>
        <v/>
      </c>
      <c r="M76" s="67" t="s">
        <v>32</v>
      </c>
      <c r="N76" s="64"/>
      <c r="O76" s="64" t="s">
        <v>27</v>
      </c>
      <c r="P76" s="72"/>
      <c r="Q76" s="52" t="s">
        <v>29</v>
      </c>
      <c r="R76" s="52" t="s">
        <v>30</v>
      </c>
      <c r="S76" s="52" t="s">
        <v>28</v>
      </c>
      <c r="T76" s="53" t="s">
        <v>31</v>
      </c>
      <c r="U76" s="90" t="s">
        <v>465</v>
      </c>
    </row>
    <row r="77" spans="1:21" ht="18" customHeight="1" x14ac:dyDescent="0.25">
      <c r="A77" s="38" t="s">
        <v>9</v>
      </c>
      <c r="B77" s="38">
        <v>65</v>
      </c>
      <c r="C77" s="50" t="str">
        <f t="shared" si="1"/>
        <v/>
      </c>
      <c r="D77" s="38" t="str">
        <f t="shared" si="2"/>
        <v>2017/18</v>
      </c>
      <c r="E77" s="38" t="str">
        <f>$O$3</f>
        <v/>
      </c>
      <c r="F77" s="39" t="str">
        <f>IF(M77="","",$O$2&amp;M77)</f>
        <v/>
      </c>
      <c r="G77" s="39" t="str">
        <f>IF(O77="","",O77)</f>
        <v/>
      </c>
      <c r="H77" s="47" t="str">
        <f>IF(Q77="","",SUM(Q77))</f>
        <v/>
      </c>
      <c r="I77" s="39" t="str">
        <f>IF(T77="","",T77)</f>
        <v/>
      </c>
      <c r="L77" s="53">
        <v>1</v>
      </c>
      <c r="M77" s="109"/>
      <c r="N77" s="100" t="str">
        <f>IF(M77="","",IF(ISNA(VLOOKUP(M77,Data!R:S,2,FALSE))=TRUE,"Does not exist, please check and re-enter",VLOOKUP(M77,Data!R:S,2,FALSE)))</f>
        <v/>
      </c>
      <c r="O77" s="65"/>
      <c r="P77" s="100" t="str">
        <f>IF(O77="","",IF(ISNA(VLOOKUP(O77,Data!U:V,2,FALSE))=TRUE,"Does not exist, please check and re-enter",VLOOKUP(O77,Data!U:V,2,FALSE)))</f>
        <v/>
      </c>
      <c r="Q77" s="29"/>
      <c r="R77" s="105"/>
      <c r="S77" s="54" t="str">
        <f>IF(Q77="","",SUM(Q77:R77))</f>
        <v/>
      </c>
      <c r="T77" s="28"/>
      <c r="U77" s="103"/>
    </row>
    <row r="78" spans="1:21" ht="18" customHeight="1" x14ac:dyDescent="0.25">
      <c r="A78" s="38" t="s">
        <v>9</v>
      </c>
      <c r="B78" s="38">
        <v>66</v>
      </c>
      <c r="C78" s="50" t="str">
        <f t="shared" ref="C78:C131" si="22">IF($O$4="","",$O$4)</f>
        <v/>
      </c>
      <c r="D78" s="38" t="str">
        <f t="shared" ref="D78:D131" si="23">IF($O$5="","",$O$5)</f>
        <v>2017/18</v>
      </c>
      <c r="E78" s="38" t="str">
        <f t="shared" ref="E78:E91" si="24">$O$3</f>
        <v/>
      </c>
      <c r="F78" s="39" t="str">
        <f t="shared" ref="F78:F91" si="25">IF(M78="","",$O$2&amp;M78)</f>
        <v/>
      </c>
      <c r="G78" s="39" t="str">
        <f>IF(O78="","",O78)</f>
        <v/>
      </c>
      <c r="H78" s="47" t="str">
        <f t="shared" ref="H78:H87" si="26">IF(Q78="","",SUM(Q78))</f>
        <v/>
      </c>
      <c r="I78" s="39" t="str">
        <f t="shared" ref="I78:I87" si="27">IF(T78="","",T78)</f>
        <v/>
      </c>
      <c r="L78" s="53">
        <v>2</v>
      </c>
      <c r="M78" s="109"/>
      <c r="N78" s="100" t="str">
        <f>IF(M78="","",IF(ISNA(VLOOKUP(M78,Data!R:S,2,FALSE))=TRUE,"Does not exist, please check and re-enter",VLOOKUP(M78,Data!R:S,2,FALSE)))</f>
        <v/>
      </c>
      <c r="O78" s="65"/>
      <c r="P78" s="100" t="str">
        <f>IF(O78="","",IF(ISNA(VLOOKUP(O78,Data!U:V,2,FALSE))=TRUE,"Does not exist, please check and re-enter",VLOOKUP(O78,Data!U:V,2,FALSE)))</f>
        <v/>
      </c>
      <c r="Q78" s="29"/>
      <c r="R78" s="105"/>
      <c r="S78" s="54" t="str">
        <f t="shared" ref="S78:S91" si="28">IF(Q78="","",SUM(Q78:R78))</f>
        <v/>
      </c>
      <c r="T78" s="28"/>
      <c r="U78" s="103"/>
    </row>
    <row r="79" spans="1:21" ht="18" customHeight="1" x14ac:dyDescent="0.25">
      <c r="A79" s="38" t="s">
        <v>9</v>
      </c>
      <c r="B79" s="38">
        <v>67</v>
      </c>
      <c r="C79" s="50" t="str">
        <f t="shared" si="22"/>
        <v/>
      </c>
      <c r="D79" s="38" t="str">
        <f t="shared" si="23"/>
        <v>2017/18</v>
      </c>
      <c r="E79" s="38" t="str">
        <f t="shared" si="24"/>
        <v/>
      </c>
      <c r="F79" s="39" t="str">
        <f t="shared" si="25"/>
        <v/>
      </c>
      <c r="G79" s="39" t="str">
        <f t="shared" ref="G79:G91" si="29">IF(O79="","",O79)</f>
        <v/>
      </c>
      <c r="H79" s="47" t="str">
        <f t="shared" si="26"/>
        <v/>
      </c>
      <c r="I79" s="39" t="str">
        <f t="shared" si="27"/>
        <v/>
      </c>
      <c r="L79" s="53">
        <v>3</v>
      </c>
      <c r="M79" s="109"/>
      <c r="N79" s="100" t="str">
        <f>IF(M79="","",IF(ISNA(VLOOKUP(M79,Data!R:S,2,FALSE))=TRUE,"Does not exist, please check and re-enter",VLOOKUP(M79,Data!R:S,2,FALSE)))</f>
        <v/>
      </c>
      <c r="O79" s="65"/>
      <c r="P79" s="100" t="str">
        <f>IF(O79="","",IF(ISNA(VLOOKUP(O79,Data!U:V,2,FALSE))=TRUE,"Does not exist, please check and re-enter",VLOOKUP(O79,Data!U:V,2,FALSE)))</f>
        <v/>
      </c>
      <c r="Q79" s="29"/>
      <c r="R79" s="105"/>
      <c r="S79" s="54" t="str">
        <f t="shared" si="28"/>
        <v/>
      </c>
      <c r="T79" s="28"/>
      <c r="U79" s="103"/>
    </row>
    <row r="80" spans="1:21" ht="18" customHeight="1" x14ac:dyDescent="0.25">
      <c r="A80" s="38" t="s">
        <v>9</v>
      </c>
      <c r="B80" s="38">
        <v>68</v>
      </c>
      <c r="C80" s="50" t="str">
        <f t="shared" si="22"/>
        <v/>
      </c>
      <c r="D80" s="38" t="str">
        <f t="shared" si="23"/>
        <v>2017/18</v>
      </c>
      <c r="E80" s="38" t="str">
        <f t="shared" si="24"/>
        <v/>
      </c>
      <c r="F80" s="39" t="str">
        <f t="shared" si="25"/>
        <v/>
      </c>
      <c r="G80" s="39" t="str">
        <f t="shared" si="29"/>
        <v/>
      </c>
      <c r="H80" s="47" t="str">
        <f t="shared" si="26"/>
        <v/>
      </c>
      <c r="I80" s="39" t="str">
        <f t="shared" si="27"/>
        <v/>
      </c>
      <c r="L80" s="53">
        <v>4</v>
      </c>
      <c r="M80" s="109"/>
      <c r="N80" s="100" t="str">
        <f>IF(M80="","",IF(ISNA(VLOOKUP(M80,Data!R:S,2,FALSE))=TRUE,"Does not exist, please check and re-enter",VLOOKUP(M80,Data!R:S,2,FALSE)))</f>
        <v/>
      </c>
      <c r="O80" s="65"/>
      <c r="P80" s="100" t="str">
        <f>IF(O80="","",IF(ISNA(VLOOKUP(O80,Data!U:V,2,FALSE))=TRUE,"Does not exist, please check and re-enter",VLOOKUP(O80,Data!U:V,2,FALSE)))</f>
        <v/>
      </c>
      <c r="Q80" s="29"/>
      <c r="R80" s="105"/>
      <c r="S80" s="54" t="str">
        <f t="shared" si="28"/>
        <v/>
      </c>
      <c r="T80" s="28"/>
      <c r="U80" s="103"/>
    </row>
    <row r="81" spans="1:21" ht="18" customHeight="1" x14ac:dyDescent="0.25">
      <c r="A81" s="38" t="s">
        <v>9</v>
      </c>
      <c r="B81" s="38">
        <v>69</v>
      </c>
      <c r="C81" s="50" t="str">
        <f t="shared" si="22"/>
        <v/>
      </c>
      <c r="D81" s="38" t="str">
        <f t="shared" si="23"/>
        <v>2017/18</v>
      </c>
      <c r="E81" s="38" t="str">
        <f t="shared" si="24"/>
        <v/>
      </c>
      <c r="F81" s="39" t="str">
        <f t="shared" si="25"/>
        <v/>
      </c>
      <c r="G81" s="39" t="str">
        <f t="shared" si="29"/>
        <v/>
      </c>
      <c r="H81" s="47" t="str">
        <f t="shared" si="26"/>
        <v/>
      </c>
      <c r="I81" s="39" t="str">
        <f t="shared" si="27"/>
        <v/>
      </c>
      <c r="L81" s="53">
        <v>5</v>
      </c>
      <c r="M81" s="109"/>
      <c r="N81" s="100" t="str">
        <f>IF(M81="","",IF(ISNA(VLOOKUP(M81,Data!R:S,2,FALSE))=TRUE,"Does not exist, please check and re-enter",VLOOKUP(M81,Data!R:S,2,FALSE)))</f>
        <v/>
      </c>
      <c r="O81" s="65"/>
      <c r="P81" s="100" t="str">
        <f>IF(O81="","",IF(ISNA(VLOOKUP(O81,Data!U:V,2,FALSE))=TRUE,"Does not exist, please check and re-enter",VLOOKUP(O81,Data!U:V,2,FALSE)))</f>
        <v/>
      </c>
      <c r="Q81" s="29"/>
      <c r="R81" s="105"/>
      <c r="S81" s="54" t="str">
        <f t="shared" si="28"/>
        <v/>
      </c>
      <c r="T81" s="28"/>
      <c r="U81" s="103"/>
    </row>
    <row r="82" spans="1:21" ht="18" customHeight="1" x14ac:dyDescent="0.25">
      <c r="A82" s="38" t="s">
        <v>9</v>
      </c>
      <c r="B82" s="38">
        <v>70</v>
      </c>
      <c r="C82" s="50" t="str">
        <f t="shared" si="22"/>
        <v/>
      </c>
      <c r="D82" s="38" t="str">
        <f t="shared" si="23"/>
        <v>2017/18</v>
      </c>
      <c r="E82" s="38" t="str">
        <f t="shared" si="24"/>
        <v/>
      </c>
      <c r="F82" s="39" t="str">
        <f t="shared" si="25"/>
        <v/>
      </c>
      <c r="G82" s="39" t="str">
        <f t="shared" si="29"/>
        <v/>
      </c>
      <c r="H82" s="47" t="str">
        <f t="shared" si="26"/>
        <v/>
      </c>
      <c r="I82" s="39" t="str">
        <f t="shared" si="27"/>
        <v/>
      </c>
      <c r="L82" s="53">
        <v>6</v>
      </c>
      <c r="M82" s="109"/>
      <c r="N82" s="100" t="str">
        <f>IF(M82="","",IF(ISNA(VLOOKUP(M82,Data!R:S,2,FALSE))=TRUE,"Does not exist, please check and re-enter",VLOOKUP(M82,Data!R:S,2,FALSE)))</f>
        <v/>
      </c>
      <c r="O82" s="65"/>
      <c r="P82" s="100" t="str">
        <f>IF(O82="","",IF(ISNA(VLOOKUP(O82,Data!U:V,2,FALSE))=TRUE,"Does not exist, please check and re-enter",VLOOKUP(O82,Data!U:V,2,FALSE)))</f>
        <v/>
      </c>
      <c r="Q82" s="29"/>
      <c r="R82" s="105"/>
      <c r="S82" s="54" t="str">
        <f t="shared" si="28"/>
        <v/>
      </c>
      <c r="T82" s="28"/>
      <c r="U82" s="103"/>
    </row>
    <row r="83" spans="1:21" ht="18" customHeight="1" x14ac:dyDescent="0.25">
      <c r="A83" s="38" t="s">
        <v>9</v>
      </c>
      <c r="B83" s="38">
        <v>71</v>
      </c>
      <c r="C83" s="50" t="str">
        <f t="shared" si="22"/>
        <v/>
      </c>
      <c r="D83" s="38" t="str">
        <f t="shared" si="23"/>
        <v>2017/18</v>
      </c>
      <c r="E83" s="38" t="str">
        <f t="shared" si="24"/>
        <v/>
      </c>
      <c r="F83" s="39" t="str">
        <f t="shared" si="25"/>
        <v/>
      </c>
      <c r="G83" s="39" t="str">
        <f t="shared" si="29"/>
        <v/>
      </c>
      <c r="H83" s="47" t="str">
        <f t="shared" si="26"/>
        <v/>
      </c>
      <c r="I83" s="39" t="str">
        <f t="shared" si="27"/>
        <v/>
      </c>
      <c r="L83" s="53">
        <v>7</v>
      </c>
      <c r="M83" s="109"/>
      <c r="N83" s="100" t="str">
        <f>IF(M83="","",IF(ISNA(VLOOKUP(M83,Data!R:S,2,FALSE))=TRUE,"Does not exist, please check and re-enter",VLOOKUP(M83,Data!R:S,2,FALSE)))</f>
        <v/>
      </c>
      <c r="O83" s="65"/>
      <c r="P83" s="100" t="str">
        <f>IF(O83="","",IF(ISNA(VLOOKUP(O83,Data!U:V,2,FALSE))=TRUE,"Does not exist, please check and re-enter",VLOOKUP(O83,Data!U:V,2,FALSE)))</f>
        <v/>
      </c>
      <c r="Q83" s="29"/>
      <c r="R83" s="105"/>
      <c r="S83" s="54" t="str">
        <f t="shared" si="28"/>
        <v/>
      </c>
      <c r="T83" s="28"/>
      <c r="U83" s="103"/>
    </row>
    <row r="84" spans="1:21" ht="18" customHeight="1" x14ac:dyDescent="0.25">
      <c r="A84" s="38" t="s">
        <v>9</v>
      </c>
      <c r="B84" s="38">
        <v>72</v>
      </c>
      <c r="C84" s="50" t="str">
        <f t="shared" si="22"/>
        <v/>
      </c>
      <c r="D84" s="38" t="str">
        <f t="shared" si="23"/>
        <v>2017/18</v>
      </c>
      <c r="E84" s="38" t="str">
        <f t="shared" si="24"/>
        <v/>
      </c>
      <c r="F84" s="39" t="str">
        <f t="shared" si="25"/>
        <v/>
      </c>
      <c r="G84" s="39" t="str">
        <f t="shared" si="29"/>
        <v/>
      </c>
      <c r="H84" s="47" t="str">
        <f t="shared" si="26"/>
        <v/>
      </c>
      <c r="I84" s="39" t="str">
        <f t="shared" si="27"/>
        <v/>
      </c>
      <c r="L84" s="53">
        <v>8</v>
      </c>
      <c r="M84" s="109"/>
      <c r="N84" s="100" t="str">
        <f>IF(M84="","",IF(ISNA(VLOOKUP(M84,Data!R:S,2,FALSE))=TRUE,"Does not exist, please check and re-enter",VLOOKUP(M84,Data!R:S,2,FALSE)))</f>
        <v/>
      </c>
      <c r="O84" s="65"/>
      <c r="P84" s="100" t="str">
        <f>IF(O84="","",IF(ISNA(VLOOKUP(O84,Data!U:V,2,FALSE))=TRUE,"Does not exist, please check and re-enter",VLOOKUP(O84,Data!U:V,2,FALSE)))</f>
        <v/>
      </c>
      <c r="Q84" s="29"/>
      <c r="R84" s="105"/>
      <c r="S84" s="54" t="str">
        <f t="shared" si="28"/>
        <v/>
      </c>
      <c r="T84" s="28"/>
      <c r="U84" s="103"/>
    </row>
    <row r="85" spans="1:21" ht="18" customHeight="1" x14ac:dyDescent="0.25">
      <c r="A85" s="38" t="s">
        <v>9</v>
      </c>
      <c r="B85" s="38">
        <v>73</v>
      </c>
      <c r="C85" s="50" t="str">
        <f t="shared" si="22"/>
        <v/>
      </c>
      <c r="D85" s="38" t="str">
        <f t="shared" si="23"/>
        <v>2017/18</v>
      </c>
      <c r="E85" s="38" t="str">
        <f t="shared" si="24"/>
        <v/>
      </c>
      <c r="F85" s="39" t="str">
        <f t="shared" si="25"/>
        <v/>
      </c>
      <c r="G85" s="39" t="str">
        <f t="shared" si="29"/>
        <v/>
      </c>
      <c r="H85" s="47" t="str">
        <f t="shared" si="26"/>
        <v/>
      </c>
      <c r="I85" s="39" t="str">
        <f t="shared" si="27"/>
        <v/>
      </c>
      <c r="L85" s="53">
        <v>9</v>
      </c>
      <c r="M85" s="109"/>
      <c r="N85" s="100" t="str">
        <f>IF(M85="","",IF(ISNA(VLOOKUP(M85,Data!R:S,2,FALSE))=TRUE,"Does not exist, please check and re-enter",VLOOKUP(M85,Data!R:S,2,FALSE)))</f>
        <v/>
      </c>
      <c r="O85" s="65"/>
      <c r="P85" s="100" t="str">
        <f>IF(O85="","",IF(ISNA(VLOOKUP(O85,Data!U:V,2,FALSE))=TRUE,"Does not exist, please check and re-enter",VLOOKUP(O85,Data!U:V,2,FALSE)))</f>
        <v/>
      </c>
      <c r="Q85" s="29"/>
      <c r="R85" s="105"/>
      <c r="S85" s="54" t="str">
        <f t="shared" si="28"/>
        <v/>
      </c>
      <c r="T85" s="28"/>
      <c r="U85" s="103"/>
    </row>
    <row r="86" spans="1:21" ht="18" customHeight="1" x14ac:dyDescent="0.25">
      <c r="A86" s="38" t="s">
        <v>9</v>
      </c>
      <c r="B86" s="38">
        <v>74</v>
      </c>
      <c r="C86" s="50" t="str">
        <f t="shared" si="22"/>
        <v/>
      </c>
      <c r="D86" s="38" t="str">
        <f t="shared" si="23"/>
        <v>2017/18</v>
      </c>
      <c r="E86" s="38" t="str">
        <f t="shared" si="24"/>
        <v/>
      </c>
      <c r="F86" s="39" t="str">
        <f t="shared" si="25"/>
        <v/>
      </c>
      <c r="G86" s="39" t="str">
        <f t="shared" si="29"/>
        <v/>
      </c>
      <c r="H86" s="47" t="str">
        <f t="shared" si="26"/>
        <v/>
      </c>
      <c r="I86" s="39" t="str">
        <f t="shared" si="27"/>
        <v/>
      </c>
      <c r="L86" s="53">
        <v>10</v>
      </c>
      <c r="M86" s="109"/>
      <c r="N86" s="100" t="str">
        <f>IF(M86="","",IF(ISNA(VLOOKUP(M86,Data!R:S,2,FALSE))=TRUE,"Does not exist, please check and re-enter",VLOOKUP(M86,Data!R:S,2,FALSE)))</f>
        <v/>
      </c>
      <c r="O86" s="65"/>
      <c r="P86" s="100" t="str">
        <f>IF(O86="","",IF(ISNA(VLOOKUP(O86,Data!U:V,2,FALSE))=TRUE,"Does not exist, please check and re-enter",VLOOKUP(O86,Data!U:V,2,FALSE)))</f>
        <v/>
      </c>
      <c r="Q86" s="29"/>
      <c r="R86" s="105"/>
      <c r="S86" s="54" t="str">
        <f t="shared" si="28"/>
        <v/>
      </c>
      <c r="T86" s="28"/>
      <c r="U86" s="103"/>
    </row>
    <row r="87" spans="1:21" ht="18" customHeight="1" x14ac:dyDescent="0.25">
      <c r="A87" s="38" t="s">
        <v>9</v>
      </c>
      <c r="B87" s="38">
        <v>75</v>
      </c>
      <c r="C87" s="50" t="str">
        <f t="shared" si="22"/>
        <v/>
      </c>
      <c r="D87" s="38" t="str">
        <f t="shared" si="23"/>
        <v>2017/18</v>
      </c>
      <c r="E87" s="38" t="str">
        <f t="shared" si="24"/>
        <v/>
      </c>
      <c r="F87" s="39" t="str">
        <f t="shared" si="25"/>
        <v/>
      </c>
      <c r="G87" s="39" t="str">
        <f t="shared" si="29"/>
        <v/>
      </c>
      <c r="H87" s="47" t="str">
        <f t="shared" si="26"/>
        <v/>
      </c>
      <c r="I87" s="39" t="str">
        <f t="shared" si="27"/>
        <v/>
      </c>
      <c r="L87" s="53">
        <v>11</v>
      </c>
      <c r="M87" s="109"/>
      <c r="N87" s="100" t="str">
        <f>IF(M87="","",IF(ISNA(VLOOKUP(M87,Data!R:S,2,FALSE))=TRUE,"Does not exist, please check and re-enter",VLOOKUP(M87,Data!R:S,2,FALSE)))</f>
        <v/>
      </c>
      <c r="O87" s="65"/>
      <c r="P87" s="100" t="str">
        <f>IF(O87="","",IF(ISNA(VLOOKUP(O87,Data!U:V,2,FALSE))=TRUE,"Does not exist, please check and re-enter",VLOOKUP(O87,Data!U:V,2,FALSE)))</f>
        <v/>
      </c>
      <c r="Q87" s="29"/>
      <c r="R87" s="105"/>
      <c r="S87" s="54" t="str">
        <f t="shared" si="28"/>
        <v/>
      </c>
      <c r="T87" s="28"/>
      <c r="U87" s="103"/>
    </row>
    <row r="88" spans="1:21" ht="18" customHeight="1" x14ac:dyDescent="0.25">
      <c r="A88" s="38" t="s">
        <v>9</v>
      </c>
      <c r="B88" s="38">
        <v>76</v>
      </c>
      <c r="C88" s="50" t="str">
        <f t="shared" si="22"/>
        <v/>
      </c>
      <c r="D88" s="38" t="str">
        <f t="shared" si="23"/>
        <v>2017/18</v>
      </c>
      <c r="E88" s="38" t="str">
        <f t="shared" si="24"/>
        <v/>
      </c>
      <c r="F88" s="39" t="str">
        <f t="shared" si="25"/>
        <v/>
      </c>
      <c r="G88" s="39" t="str">
        <f t="shared" si="29"/>
        <v/>
      </c>
      <c r="H88" s="47" t="str">
        <f>IF(Q88="","",SUM(Q88))</f>
        <v/>
      </c>
      <c r="I88" s="39" t="str">
        <f>IF(T88="","",T88)</f>
        <v/>
      </c>
      <c r="L88" s="53">
        <v>12</v>
      </c>
      <c r="M88" s="109"/>
      <c r="N88" s="100" t="str">
        <f>IF(M88="","",IF(ISNA(VLOOKUP(M88,Data!R:S,2,FALSE))=TRUE,"Does not exist, please check and re-enter",VLOOKUP(M88,Data!R:S,2,FALSE)))</f>
        <v/>
      </c>
      <c r="O88" s="65"/>
      <c r="P88" s="100" t="str">
        <f>IF(O88="","",IF(ISNA(VLOOKUP(O88,Data!U:V,2,FALSE))=TRUE,"Does not exist, please check and re-enter",VLOOKUP(O88,Data!U:V,2,FALSE)))</f>
        <v/>
      </c>
      <c r="Q88" s="29"/>
      <c r="R88" s="105"/>
      <c r="S88" s="54" t="str">
        <f t="shared" si="28"/>
        <v/>
      </c>
      <c r="T88" s="28"/>
      <c r="U88" s="103"/>
    </row>
    <row r="89" spans="1:21" ht="18" customHeight="1" x14ac:dyDescent="0.25">
      <c r="A89" s="38" t="s">
        <v>9</v>
      </c>
      <c r="B89" s="38">
        <v>77</v>
      </c>
      <c r="C89" s="50" t="str">
        <f t="shared" si="22"/>
        <v/>
      </c>
      <c r="D89" s="38" t="str">
        <f t="shared" si="23"/>
        <v>2017/18</v>
      </c>
      <c r="E89" s="38" t="str">
        <f t="shared" si="24"/>
        <v/>
      </c>
      <c r="F89" s="39" t="str">
        <f t="shared" si="25"/>
        <v/>
      </c>
      <c r="G89" s="39" t="str">
        <f t="shared" si="29"/>
        <v/>
      </c>
      <c r="H89" s="47" t="str">
        <f t="shared" ref="H89:H91" si="30">IF(Q89="","",SUM(Q89))</f>
        <v/>
      </c>
      <c r="I89" s="39" t="str">
        <f t="shared" ref="I89:I91" si="31">IF(T89="","",T89)</f>
        <v/>
      </c>
      <c r="L89" s="53">
        <v>13</v>
      </c>
      <c r="M89" s="109"/>
      <c r="N89" s="100" t="str">
        <f>IF(M89="","",IF(ISNA(VLOOKUP(M89,Data!R:S,2,FALSE))=TRUE,"Does not exist, please check and re-enter",VLOOKUP(M89,Data!R:S,2,FALSE)))</f>
        <v/>
      </c>
      <c r="O89" s="65"/>
      <c r="P89" s="100" t="str">
        <f>IF(O89="","",IF(ISNA(VLOOKUP(O89,Data!U:V,2,FALSE))=TRUE,"Does not exist, please check and re-enter",VLOOKUP(O89,Data!U:V,2,FALSE)))</f>
        <v/>
      </c>
      <c r="Q89" s="29"/>
      <c r="R89" s="105"/>
      <c r="S89" s="54" t="str">
        <f t="shared" si="28"/>
        <v/>
      </c>
      <c r="T89" s="28"/>
      <c r="U89" s="103"/>
    </row>
    <row r="90" spans="1:21" ht="18" customHeight="1" x14ac:dyDescent="0.25">
      <c r="A90" s="38" t="s">
        <v>9</v>
      </c>
      <c r="B90" s="38">
        <v>78</v>
      </c>
      <c r="C90" s="50" t="str">
        <f t="shared" si="22"/>
        <v/>
      </c>
      <c r="D90" s="38" t="str">
        <f t="shared" si="23"/>
        <v>2017/18</v>
      </c>
      <c r="E90" s="38" t="str">
        <f t="shared" si="24"/>
        <v/>
      </c>
      <c r="F90" s="39" t="str">
        <f t="shared" si="25"/>
        <v/>
      </c>
      <c r="G90" s="39" t="str">
        <f t="shared" si="29"/>
        <v/>
      </c>
      <c r="H90" s="47" t="str">
        <f t="shared" si="30"/>
        <v/>
      </c>
      <c r="I90" s="39" t="str">
        <f t="shared" si="31"/>
        <v/>
      </c>
      <c r="L90" s="53">
        <v>14</v>
      </c>
      <c r="M90" s="109"/>
      <c r="N90" s="100" t="str">
        <f>IF(M90="","",IF(ISNA(VLOOKUP(M90,Data!R:S,2,FALSE))=TRUE,"Does not exist, please check and re-enter",VLOOKUP(M90,Data!R:S,2,FALSE)))</f>
        <v/>
      </c>
      <c r="O90" s="65"/>
      <c r="P90" s="100" t="str">
        <f>IF(O90="","",IF(ISNA(VLOOKUP(O90,Data!U:V,2,FALSE))=TRUE,"Does not exist, please check and re-enter",VLOOKUP(O90,Data!U:V,2,FALSE)))</f>
        <v/>
      </c>
      <c r="Q90" s="29"/>
      <c r="R90" s="105"/>
      <c r="S90" s="54" t="str">
        <f t="shared" si="28"/>
        <v/>
      </c>
      <c r="T90" s="28"/>
      <c r="U90" s="103"/>
    </row>
    <row r="91" spans="1:21" ht="18" customHeight="1" x14ac:dyDescent="0.25">
      <c r="A91" s="38" t="s">
        <v>9</v>
      </c>
      <c r="B91" s="38">
        <v>79</v>
      </c>
      <c r="C91" s="50" t="str">
        <f t="shared" si="22"/>
        <v/>
      </c>
      <c r="D91" s="38" t="str">
        <f t="shared" si="23"/>
        <v>2017/18</v>
      </c>
      <c r="E91" s="38" t="str">
        <f t="shared" si="24"/>
        <v/>
      </c>
      <c r="F91" s="39" t="str">
        <f t="shared" si="25"/>
        <v/>
      </c>
      <c r="G91" s="39" t="str">
        <f t="shared" si="29"/>
        <v/>
      </c>
      <c r="H91" s="47" t="str">
        <f t="shared" si="30"/>
        <v/>
      </c>
      <c r="I91" s="39" t="str">
        <f t="shared" si="31"/>
        <v/>
      </c>
      <c r="L91" s="53">
        <v>15</v>
      </c>
      <c r="M91" s="109"/>
      <c r="N91" s="100" t="str">
        <f>IF(M91="","",IF(ISNA(VLOOKUP(M91,Data!R:S,2,FALSE))=TRUE,"Does not exist, please check and re-enter",VLOOKUP(M91,Data!R:S,2,FALSE)))</f>
        <v/>
      </c>
      <c r="O91" s="65"/>
      <c r="P91" s="100" t="str">
        <f>IF(O91="","",IF(ISNA(VLOOKUP(O91,Data!U:V,2,FALSE))=TRUE,"Does not exist, please check and re-enter",VLOOKUP(O91,Data!U:V,2,FALSE)))</f>
        <v/>
      </c>
      <c r="Q91" s="29"/>
      <c r="R91" s="105"/>
      <c r="S91" s="54" t="str">
        <f t="shared" si="28"/>
        <v/>
      </c>
      <c r="T91" s="28"/>
      <c r="U91" s="103"/>
    </row>
    <row r="92" spans="1:21" ht="18" customHeight="1" thickBot="1" x14ac:dyDescent="0.3">
      <c r="A92" s="38" t="s">
        <v>9</v>
      </c>
      <c r="B92" s="38">
        <v>80</v>
      </c>
      <c r="C92" s="50" t="str">
        <f t="shared" si="22"/>
        <v/>
      </c>
      <c r="D92" s="38" t="str">
        <f t="shared" si="23"/>
        <v>2017/18</v>
      </c>
      <c r="E92" s="38" t="str">
        <f t="shared" ref="E92:E131" si="32">$O$3</f>
        <v/>
      </c>
      <c r="Q92" s="55">
        <f>SUM(Q77:Q91)</f>
        <v>0</v>
      </c>
      <c r="R92" s="55">
        <f>SUM(R77:R91)</f>
        <v>0</v>
      </c>
      <c r="S92" s="55">
        <f>SUM(S77:S91)</f>
        <v>0</v>
      </c>
    </row>
    <row r="93" spans="1:21" ht="18" customHeight="1" x14ac:dyDescent="0.25">
      <c r="A93" s="38" t="s">
        <v>9</v>
      </c>
      <c r="B93" s="38">
        <v>81</v>
      </c>
      <c r="C93" s="50" t="str">
        <f t="shared" si="22"/>
        <v/>
      </c>
      <c r="D93" s="38" t="str">
        <f t="shared" si="23"/>
        <v>2017/18</v>
      </c>
      <c r="E93" s="38" t="str">
        <f t="shared" si="32"/>
        <v/>
      </c>
      <c r="F93" s="39" t="str">
        <f>IF(H93="","","EBO"&amp;"9400")</f>
        <v/>
      </c>
      <c r="H93" s="40" t="str">
        <f>IF(M97="","",-SUM(S112))</f>
        <v/>
      </c>
      <c r="I93" s="39" t="str">
        <f>IF(H93="","",$O$2&amp;" Income "&amp;Q95)</f>
        <v/>
      </c>
    </row>
    <row r="94" spans="1:21" ht="18" customHeight="1" x14ac:dyDescent="0.25">
      <c r="A94" s="38" t="s">
        <v>9</v>
      </c>
      <c r="B94" s="38">
        <v>82</v>
      </c>
      <c r="C94" s="50" t="str">
        <f t="shared" si="22"/>
        <v/>
      </c>
      <c r="D94" s="38" t="str">
        <f t="shared" si="23"/>
        <v>2017/18</v>
      </c>
      <c r="E94" s="38" t="str">
        <f t="shared" si="32"/>
        <v/>
      </c>
      <c r="F94" s="39" t="str">
        <f>IF(H93="","","EBO"&amp;"9425")</f>
        <v/>
      </c>
      <c r="G94" s="42" t="str">
        <f>IF(F94="","","B_BFWD")</f>
        <v/>
      </c>
      <c r="H94" s="40" t="str">
        <f>IF(G94="","",SUM(Q112))</f>
        <v/>
      </c>
      <c r="I94" s="39" t="str">
        <f>IF(H94="","",$O$2&amp;" Income "&amp;Q95)</f>
        <v/>
      </c>
    </row>
    <row r="95" spans="1:21" ht="18" customHeight="1" x14ac:dyDescent="0.25">
      <c r="A95" s="38" t="s">
        <v>9</v>
      </c>
      <c r="B95" s="38">
        <v>83</v>
      </c>
      <c r="C95" s="50" t="str">
        <f t="shared" si="22"/>
        <v/>
      </c>
      <c r="D95" s="38" t="str">
        <f t="shared" si="23"/>
        <v>2017/18</v>
      </c>
      <c r="E95" s="38" t="str">
        <f t="shared" si="32"/>
        <v/>
      </c>
      <c r="F95" s="39" t="str">
        <f>IF(H93="","","EBO"&amp;"9425")</f>
        <v/>
      </c>
      <c r="G95" s="42" t="str">
        <f>IF(F95="","","B_BFWD")</f>
        <v/>
      </c>
      <c r="H95" s="40" t="str">
        <f>IF(G95="","",-SUM(Q112))</f>
        <v/>
      </c>
      <c r="I95" s="39" t="str">
        <f>IF(H95="","",$O$2&amp;" Income "&amp;Q95)</f>
        <v/>
      </c>
      <c r="K95" s="38" t="s">
        <v>474</v>
      </c>
      <c r="M95" s="53"/>
      <c r="N95" s="56"/>
      <c r="P95" s="89" t="s">
        <v>739</v>
      </c>
      <c r="Q95" s="157"/>
      <c r="R95" s="157"/>
    </row>
    <row r="96" spans="1:21" ht="18" customHeight="1" x14ac:dyDescent="0.25">
      <c r="A96" s="38" t="s">
        <v>9</v>
      </c>
      <c r="B96" s="38">
        <v>84</v>
      </c>
      <c r="C96" s="50" t="str">
        <f t="shared" si="22"/>
        <v/>
      </c>
      <c r="D96" s="38" t="str">
        <f t="shared" si="23"/>
        <v>2017/18</v>
      </c>
      <c r="E96" s="38" t="str">
        <f t="shared" si="32"/>
        <v/>
      </c>
      <c r="F96" s="39" t="str">
        <f>IF(H93="","","EBO"&amp;"9521")</f>
        <v/>
      </c>
      <c r="G96" s="42" t="str">
        <f>IF(F96="","",LEFT($O$5,4)&amp;RIGHT($O$5,2)&amp;"M"&amp;$O$3)</f>
        <v/>
      </c>
      <c r="H96" s="40" t="str">
        <f>IF(G96="","",SUM(R112))</f>
        <v/>
      </c>
      <c r="I96" s="39" t="str">
        <f>IF(H96="","",$O$2&amp;" Income "&amp;Q95)</f>
        <v/>
      </c>
      <c r="M96" s="67" t="s">
        <v>32</v>
      </c>
      <c r="N96" s="64"/>
      <c r="O96" s="64" t="s">
        <v>27</v>
      </c>
      <c r="P96" s="72"/>
      <c r="Q96" s="52" t="s">
        <v>29</v>
      </c>
      <c r="R96" s="52" t="s">
        <v>30</v>
      </c>
      <c r="S96" s="52" t="s">
        <v>28</v>
      </c>
      <c r="T96" s="53" t="s">
        <v>31</v>
      </c>
      <c r="U96" s="90" t="s">
        <v>465</v>
      </c>
    </row>
    <row r="97" spans="1:21" ht="18" customHeight="1" x14ac:dyDescent="0.25">
      <c r="A97" s="38" t="s">
        <v>9</v>
      </c>
      <c r="B97" s="38">
        <v>85</v>
      </c>
      <c r="C97" s="50" t="str">
        <f t="shared" si="22"/>
        <v/>
      </c>
      <c r="D97" s="38" t="str">
        <f t="shared" si="23"/>
        <v>2017/18</v>
      </c>
      <c r="E97" s="38" t="str">
        <f>$O$3</f>
        <v/>
      </c>
      <c r="F97" s="39" t="str">
        <f>IF(M97="","",$O$2&amp;M97)</f>
        <v/>
      </c>
      <c r="G97" s="39" t="str">
        <f>IF(O97="","",O97)</f>
        <v/>
      </c>
      <c r="H97" s="47" t="str">
        <f>IF(Q97="","",SUM(Q97))</f>
        <v/>
      </c>
      <c r="I97" s="39" t="str">
        <f>IF(T97="","",T97)</f>
        <v/>
      </c>
      <c r="L97" s="53">
        <v>1</v>
      </c>
      <c r="M97" s="109"/>
      <c r="N97" s="100" t="str">
        <f>IF(M97="","",IF(ISNA(VLOOKUP(M97,Data!R:S,2,FALSE))=TRUE,"Does not exist, please check and re-enter",VLOOKUP(M97,Data!R:S,2,FALSE)))</f>
        <v/>
      </c>
      <c r="O97" s="65"/>
      <c r="P97" s="100" t="str">
        <f>IF(O97="","",IF(ISNA(VLOOKUP(O97,Data!U:V,2,FALSE))=TRUE,"Does not exist, please check and re-enter",VLOOKUP(O97,Data!U:V,2,FALSE)))</f>
        <v/>
      </c>
      <c r="Q97" s="29"/>
      <c r="R97" s="105"/>
      <c r="S97" s="54" t="str">
        <f>IF(Q97="","",SUM(Q97:R97))</f>
        <v/>
      </c>
      <c r="T97" s="28"/>
      <c r="U97" s="103"/>
    </row>
    <row r="98" spans="1:21" ht="18" customHeight="1" x14ac:dyDescent="0.25">
      <c r="A98" s="38" t="s">
        <v>9</v>
      </c>
      <c r="B98" s="38">
        <v>86</v>
      </c>
      <c r="C98" s="50" t="str">
        <f t="shared" si="22"/>
        <v/>
      </c>
      <c r="D98" s="38" t="str">
        <f t="shared" si="23"/>
        <v>2017/18</v>
      </c>
      <c r="E98" s="38" t="str">
        <f t="shared" si="32"/>
        <v/>
      </c>
      <c r="F98" s="39" t="str">
        <f t="shared" ref="F98:F111" si="33">IF(M98="","",$O$2&amp;M98)</f>
        <v/>
      </c>
      <c r="G98" s="39" t="str">
        <f>IF(O98="","",O98)</f>
        <v/>
      </c>
      <c r="H98" s="47" t="str">
        <f t="shared" ref="H98:H107" si="34">IF(Q98="","",SUM(Q98))</f>
        <v/>
      </c>
      <c r="I98" s="39" t="str">
        <f t="shared" ref="I98:I107" si="35">IF(T98="","",T98)</f>
        <v/>
      </c>
      <c r="L98" s="53">
        <v>2</v>
      </c>
      <c r="M98" s="109"/>
      <c r="N98" s="100" t="str">
        <f>IF(M98="","",IF(ISNA(VLOOKUP(M98,Data!R:S,2,FALSE))=TRUE,"Does not exist, please check and re-enter",VLOOKUP(M98,Data!R:S,2,FALSE)))</f>
        <v/>
      </c>
      <c r="O98" s="65"/>
      <c r="P98" s="100" t="str">
        <f>IF(O98="","",IF(ISNA(VLOOKUP(O98,Data!U:V,2,FALSE))=TRUE,"Does not exist, please check and re-enter",VLOOKUP(O98,Data!U:V,2,FALSE)))</f>
        <v/>
      </c>
      <c r="Q98" s="29"/>
      <c r="R98" s="105"/>
      <c r="S98" s="54" t="str">
        <f t="shared" ref="S98:S111" si="36">IF(Q98="","",SUM(Q98:R98))</f>
        <v/>
      </c>
      <c r="T98" s="28"/>
      <c r="U98" s="103"/>
    </row>
    <row r="99" spans="1:21" ht="18" customHeight="1" x14ac:dyDescent="0.25">
      <c r="A99" s="38" t="s">
        <v>9</v>
      </c>
      <c r="B99" s="38">
        <v>87</v>
      </c>
      <c r="C99" s="50" t="str">
        <f t="shared" si="22"/>
        <v/>
      </c>
      <c r="D99" s="38" t="str">
        <f t="shared" si="23"/>
        <v>2017/18</v>
      </c>
      <c r="E99" s="38" t="str">
        <f t="shared" si="32"/>
        <v/>
      </c>
      <c r="F99" s="39" t="str">
        <f t="shared" si="33"/>
        <v/>
      </c>
      <c r="G99" s="39" t="str">
        <f t="shared" ref="G99:G111" si="37">IF(O99="","",O99)</f>
        <v/>
      </c>
      <c r="H99" s="47" t="str">
        <f t="shared" si="34"/>
        <v/>
      </c>
      <c r="I99" s="39" t="str">
        <f t="shared" si="35"/>
        <v/>
      </c>
      <c r="L99" s="53">
        <v>3</v>
      </c>
      <c r="M99" s="109"/>
      <c r="N99" s="100" t="str">
        <f>IF(M99="","",IF(ISNA(VLOOKUP(M99,Data!R:S,2,FALSE))=TRUE,"Does not exist, please check and re-enter",VLOOKUP(M99,Data!R:S,2,FALSE)))</f>
        <v/>
      </c>
      <c r="O99" s="65"/>
      <c r="P99" s="100" t="str">
        <f>IF(O99="","",IF(ISNA(VLOOKUP(O99,Data!U:V,2,FALSE))=TRUE,"Does not exist, please check and re-enter",VLOOKUP(O99,Data!U:V,2,FALSE)))</f>
        <v/>
      </c>
      <c r="Q99" s="29"/>
      <c r="R99" s="105"/>
      <c r="S99" s="54" t="str">
        <f t="shared" si="36"/>
        <v/>
      </c>
      <c r="T99" s="28"/>
      <c r="U99" s="103"/>
    </row>
    <row r="100" spans="1:21" ht="18" customHeight="1" x14ac:dyDescent="0.25">
      <c r="A100" s="38" t="s">
        <v>9</v>
      </c>
      <c r="B100" s="38">
        <v>88</v>
      </c>
      <c r="C100" s="50" t="str">
        <f t="shared" si="22"/>
        <v/>
      </c>
      <c r="D100" s="38" t="str">
        <f t="shared" si="23"/>
        <v>2017/18</v>
      </c>
      <c r="E100" s="38" t="str">
        <f t="shared" si="32"/>
        <v/>
      </c>
      <c r="F100" s="39" t="str">
        <f t="shared" si="33"/>
        <v/>
      </c>
      <c r="G100" s="39" t="str">
        <f t="shared" si="37"/>
        <v/>
      </c>
      <c r="H100" s="47" t="str">
        <f t="shared" si="34"/>
        <v/>
      </c>
      <c r="I100" s="39" t="str">
        <f t="shared" si="35"/>
        <v/>
      </c>
      <c r="L100" s="53">
        <v>4</v>
      </c>
      <c r="M100" s="109"/>
      <c r="N100" s="100" t="str">
        <f>IF(M100="","",IF(ISNA(VLOOKUP(M100,Data!R:S,2,FALSE))=TRUE,"Does not exist, please check and re-enter",VLOOKUP(M100,Data!R:S,2,FALSE)))</f>
        <v/>
      </c>
      <c r="O100" s="65"/>
      <c r="P100" s="100" t="str">
        <f>IF(O100="","",IF(ISNA(VLOOKUP(O100,Data!U:V,2,FALSE))=TRUE,"Does not exist, please check and re-enter",VLOOKUP(O100,Data!U:V,2,FALSE)))</f>
        <v/>
      </c>
      <c r="Q100" s="29"/>
      <c r="R100" s="105"/>
      <c r="S100" s="54" t="str">
        <f t="shared" si="36"/>
        <v/>
      </c>
      <c r="T100" s="28"/>
      <c r="U100" s="103"/>
    </row>
    <row r="101" spans="1:21" ht="18" customHeight="1" x14ac:dyDescent="0.25">
      <c r="A101" s="38" t="s">
        <v>9</v>
      </c>
      <c r="B101" s="38">
        <v>89</v>
      </c>
      <c r="C101" s="50" t="str">
        <f t="shared" si="22"/>
        <v/>
      </c>
      <c r="D101" s="38" t="str">
        <f t="shared" si="23"/>
        <v>2017/18</v>
      </c>
      <c r="E101" s="38" t="str">
        <f t="shared" si="32"/>
        <v/>
      </c>
      <c r="F101" s="39" t="str">
        <f t="shared" si="33"/>
        <v/>
      </c>
      <c r="G101" s="39" t="str">
        <f t="shared" si="37"/>
        <v/>
      </c>
      <c r="H101" s="47" t="str">
        <f t="shared" si="34"/>
        <v/>
      </c>
      <c r="I101" s="39" t="str">
        <f t="shared" si="35"/>
        <v/>
      </c>
      <c r="L101" s="53">
        <v>5</v>
      </c>
      <c r="M101" s="109"/>
      <c r="N101" s="100" t="str">
        <f>IF(M101="","",IF(ISNA(VLOOKUP(M101,Data!R:S,2,FALSE))=TRUE,"Does not exist, please check and re-enter",VLOOKUP(M101,Data!R:S,2,FALSE)))</f>
        <v/>
      </c>
      <c r="O101" s="65"/>
      <c r="P101" s="100" t="str">
        <f>IF(O101="","",IF(ISNA(VLOOKUP(O101,Data!U:V,2,FALSE))=TRUE,"Does not exist, please check and re-enter",VLOOKUP(O101,Data!U:V,2,FALSE)))</f>
        <v/>
      </c>
      <c r="Q101" s="29"/>
      <c r="R101" s="105"/>
      <c r="S101" s="54" t="str">
        <f t="shared" si="36"/>
        <v/>
      </c>
      <c r="T101" s="28"/>
      <c r="U101" s="103"/>
    </row>
    <row r="102" spans="1:21" ht="18" customHeight="1" x14ac:dyDescent="0.25">
      <c r="A102" s="38" t="s">
        <v>9</v>
      </c>
      <c r="B102" s="38">
        <v>90</v>
      </c>
      <c r="C102" s="50" t="str">
        <f t="shared" si="22"/>
        <v/>
      </c>
      <c r="D102" s="38" t="str">
        <f t="shared" si="23"/>
        <v>2017/18</v>
      </c>
      <c r="E102" s="38" t="str">
        <f t="shared" si="32"/>
        <v/>
      </c>
      <c r="F102" s="39" t="str">
        <f t="shared" si="33"/>
        <v/>
      </c>
      <c r="G102" s="39" t="str">
        <f t="shared" si="37"/>
        <v/>
      </c>
      <c r="H102" s="47" t="str">
        <f t="shared" si="34"/>
        <v/>
      </c>
      <c r="I102" s="39" t="str">
        <f t="shared" si="35"/>
        <v/>
      </c>
      <c r="L102" s="53">
        <v>6</v>
      </c>
      <c r="M102" s="109"/>
      <c r="N102" s="100" t="str">
        <f>IF(M102="","",IF(ISNA(VLOOKUP(M102,Data!R:S,2,FALSE))=TRUE,"Does not exist, please check and re-enter",VLOOKUP(M102,Data!R:S,2,FALSE)))</f>
        <v/>
      </c>
      <c r="O102" s="65"/>
      <c r="P102" s="100" t="str">
        <f>IF(O102="","",IF(ISNA(VLOOKUP(O102,Data!U:V,2,FALSE))=TRUE,"Does not exist, please check and re-enter",VLOOKUP(O102,Data!U:V,2,FALSE)))</f>
        <v/>
      </c>
      <c r="Q102" s="29"/>
      <c r="R102" s="105"/>
      <c r="S102" s="54" t="str">
        <f t="shared" si="36"/>
        <v/>
      </c>
      <c r="T102" s="28"/>
      <c r="U102" s="103"/>
    </row>
    <row r="103" spans="1:21" ht="18" customHeight="1" x14ac:dyDescent="0.25">
      <c r="A103" s="38" t="s">
        <v>9</v>
      </c>
      <c r="B103" s="38">
        <v>91</v>
      </c>
      <c r="C103" s="50" t="str">
        <f t="shared" si="22"/>
        <v/>
      </c>
      <c r="D103" s="38" t="str">
        <f t="shared" si="23"/>
        <v>2017/18</v>
      </c>
      <c r="E103" s="38" t="str">
        <f t="shared" si="32"/>
        <v/>
      </c>
      <c r="F103" s="39" t="str">
        <f t="shared" si="33"/>
        <v/>
      </c>
      <c r="G103" s="39" t="str">
        <f t="shared" si="37"/>
        <v/>
      </c>
      <c r="H103" s="47" t="str">
        <f t="shared" si="34"/>
        <v/>
      </c>
      <c r="I103" s="39" t="str">
        <f t="shared" si="35"/>
        <v/>
      </c>
      <c r="L103" s="53">
        <v>7</v>
      </c>
      <c r="M103" s="109"/>
      <c r="N103" s="100" t="str">
        <f>IF(M103="","",IF(ISNA(VLOOKUP(M103,Data!R:S,2,FALSE))=TRUE,"Does not exist, please check and re-enter",VLOOKUP(M103,Data!R:S,2,FALSE)))</f>
        <v/>
      </c>
      <c r="O103" s="65"/>
      <c r="P103" s="100" t="str">
        <f>IF(O103="","",IF(ISNA(VLOOKUP(O103,Data!U:V,2,FALSE))=TRUE,"Does not exist, please check and re-enter",VLOOKUP(O103,Data!U:V,2,FALSE)))</f>
        <v/>
      </c>
      <c r="Q103" s="29"/>
      <c r="R103" s="105"/>
      <c r="S103" s="54" t="str">
        <f t="shared" si="36"/>
        <v/>
      </c>
      <c r="T103" s="28"/>
      <c r="U103" s="103"/>
    </row>
    <row r="104" spans="1:21" ht="18" customHeight="1" x14ac:dyDescent="0.25">
      <c r="A104" s="38" t="s">
        <v>9</v>
      </c>
      <c r="B104" s="38">
        <v>92</v>
      </c>
      <c r="C104" s="50" t="str">
        <f t="shared" si="22"/>
        <v/>
      </c>
      <c r="D104" s="38" t="str">
        <f t="shared" si="23"/>
        <v>2017/18</v>
      </c>
      <c r="E104" s="38" t="str">
        <f t="shared" si="32"/>
        <v/>
      </c>
      <c r="F104" s="39" t="str">
        <f t="shared" si="33"/>
        <v/>
      </c>
      <c r="G104" s="39" t="str">
        <f t="shared" si="37"/>
        <v/>
      </c>
      <c r="H104" s="47" t="str">
        <f t="shared" si="34"/>
        <v/>
      </c>
      <c r="I104" s="39" t="str">
        <f t="shared" si="35"/>
        <v/>
      </c>
      <c r="L104" s="53">
        <v>8</v>
      </c>
      <c r="M104" s="109"/>
      <c r="N104" s="100" t="str">
        <f>IF(M104="","",IF(ISNA(VLOOKUP(M104,Data!R:S,2,FALSE))=TRUE,"Does not exist, please check and re-enter",VLOOKUP(M104,Data!R:S,2,FALSE)))</f>
        <v/>
      </c>
      <c r="O104" s="65"/>
      <c r="P104" s="100" t="str">
        <f>IF(O104="","",IF(ISNA(VLOOKUP(O104,Data!U:V,2,FALSE))=TRUE,"Does not exist, please check and re-enter",VLOOKUP(O104,Data!U:V,2,FALSE)))</f>
        <v/>
      </c>
      <c r="Q104" s="29"/>
      <c r="R104" s="105"/>
      <c r="S104" s="54" t="str">
        <f t="shared" si="36"/>
        <v/>
      </c>
      <c r="T104" s="28"/>
      <c r="U104" s="103"/>
    </row>
    <row r="105" spans="1:21" ht="18" customHeight="1" x14ac:dyDescent="0.25">
      <c r="A105" s="38" t="s">
        <v>9</v>
      </c>
      <c r="B105" s="38">
        <v>93</v>
      </c>
      <c r="C105" s="50" t="str">
        <f t="shared" si="22"/>
        <v/>
      </c>
      <c r="D105" s="38" t="str">
        <f t="shared" si="23"/>
        <v>2017/18</v>
      </c>
      <c r="E105" s="38" t="str">
        <f t="shared" si="32"/>
        <v/>
      </c>
      <c r="F105" s="39" t="str">
        <f t="shared" si="33"/>
        <v/>
      </c>
      <c r="G105" s="39" t="str">
        <f t="shared" si="37"/>
        <v/>
      </c>
      <c r="H105" s="47" t="str">
        <f t="shared" si="34"/>
        <v/>
      </c>
      <c r="I105" s="39" t="str">
        <f t="shared" si="35"/>
        <v/>
      </c>
      <c r="L105" s="53">
        <v>9</v>
      </c>
      <c r="M105" s="109"/>
      <c r="N105" s="100" t="str">
        <f>IF(M105="","",IF(ISNA(VLOOKUP(M105,Data!R:S,2,FALSE))=TRUE,"Does not exist, please check and re-enter",VLOOKUP(M105,Data!R:S,2,FALSE)))</f>
        <v/>
      </c>
      <c r="O105" s="65"/>
      <c r="P105" s="100" t="str">
        <f>IF(O105="","",IF(ISNA(VLOOKUP(O105,Data!U:V,2,FALSE))=TRUE,"Does not exist, please check and re-enter",VLOOKUP(O105,Data!U:V,2,FALSE)))</f>
        <v/>
      </c>
      <c r="Q105" s="29"/>
      <c r="R105" s="105"/>
      <c r="S105" s="54" t="str">
        <f t="shared" si="36"/>
        <v/>
      </c>
      <c r="T105" s="28"/>
      <c r="U105" s="103"/>
    </row>
    <row r="106" spans="1:21" ht="18" customHeight="1" x14ac:dyDescent="0.25">
      <c r="A106" s="38" t="s">
        <v>9</v>
      </c>
      <c r="B106" s="38">
        <v>94</v>
      </c>
      <c r="C106" s="50" t="str">
        <f t="shared" si="22"/>
        <v/>
      </c>
      <c r="D106" s="38" t="str">
        <f t="shared" si="23"/>
        <v>2017/18</v>
      </c>
      <c r="E106" s="38" t="str">
        <f t="shared" si="32"/>
        <v/>
      </c>
      <c r="F106" s="39" t="str">
        <f t="shared" si="33"/>
        <v/>
      </c>
      <c r="G106" s="39" t="str">
        <f t="shared" si="37"/>
        <v/>
      </c>
      <c r="H106" s="47" t="str">
        <f t="shared" si="34"/>
        <v/>
      </c>
      <c r="I106" s="39" t="str">
        <f t="shared" si="35"/>
        <v/>
      </c>
      <c r="L106" s="53">
        <v>10</v>
      </c>
      <c r="M106" s="109"/>
      <c r="N106" s="100" t="str">
        <f>IF(M106="","",IF(ISNA(VLOOKUP(M106,Data!R:S,2,FALSE))=TRUE,"Does not exist, please check and re-enter",VLOOKUP(M106,Data!R:S,2,FALSE)))</f>
        <v/>
      </c>
      <c r="O106" s="65"/>
      <c r="P106" s="100" t="str">
        <f>IF(O106="","",IF(ISNA(VLOOKUP(O106,Data!U:V,2,FALSE))=TRUE,"Does not exist, please check and re-enter",VLOOKUP(O106,Data!U:V,2,FALSE)))</f>
        <v/>
      </c>
      <c r="Q106" s="29"/>
      <c r="R106" s="105"/>
      <c r="S106" s="54" t="str">
        <f t="shared" si="36"/>
        <v/>
      </c>
      <c r="T106" s="28"/>
      <c r="U106" s="103"/>
    </row>
    <row r="107" spans="1:21" ht="18" customHeight="1" x14ac:dyDescent="0.25">
      <c r="A107" s="38" t="s">
        <v>9</v>
      </c>
      <c r="B107" s="38">
        <v>95</v>
      </c>
      <c r="C107" s="50" t="str">
        <f t="shared" si="22"/>
        <v/>
      </c>
      <c r="D107" s="38" t="str">
        <f t="shared" si="23"/>
        <v>2017/18</v>
      </c>
      <c r="E107" s="38" t="str">
        <f t="shared" si="32"/>
        <v/>
      </c>
      <c r="F107" s="39" t="str">
        <f t="shared" si="33"/>
        <v/>
      </c>
      <c r="G107" s="39" t="str">
        <f t="shared" si="37"/>
        <v/>
      </c>
      <c r="H107" s="47" t="str">
        <f t="shared" si="34"/>
        <v/>
      </c>
      <c r="I107" s="39" t="str">
        <f t="shared" si="35"/>
        <v/>
      </c>
      <c r="L107" s="53">
        <v>11</v>
      </c>
      <c r="M107" s="109"/>
      <c r="N107" s="100" t="str">
        <f>IF(M107="","",IF(ISNA(VLOOKUP(M107,Data!R:S,2,FALSE))=TRUE,"Does not exist, please check and re-enter",VLOOKUP(M107,Data!R:S,2,FALSE)))</f>
        <v/>
      </c>
      <c r="O107" s="65"/>
      <c r="P107" s="100" t="str">
        <f>IF(O107="","",IF(ISNA(VLOOKUP(O107,Data!U:V,2,FALSE))=TRUE,"Does not exist, please check and re-enter",VLOOKUP(O107,Data!U:V,2,FALSE)))</f>
        <v/>
      </c>
      <c r="Q107" s="29"/>
      <c r="R107" s="105"/>
      <c r="S107" s="54" t="str">
        <f t="shared" si="36"/>
        <v/>
      </c>
      <c r="T107" s="28"/>
      <c r="U107" s="103"/>
    </row>
    <row r="108" spans="1:21" ht="18" customHeight="1" x14ac:dyDescent="0.25">
      <c r="A108" s="38" t="s">
        <v>9</v>
      </c>
      <c r="B108" s="38">
        <v>96</v>
      </c>
      <c r="C108" s="50" t="str">
        <f t="shared" si="22"/>
        <v/>
      </c>
      <c r="D108" s="38" t="str">
        <f t="shared" si="23"/>
        <v>2017/18</v>
      </c>
      <c r="E108" s="38" t="str">
        <f t="shared" si="32"/>
        <v/>
      </c>
      <c r="F108" s="39" t="str">
        <f t="shared" si="33"/>
        <v/>
      </c>
      <c r="G108" s="39" t="str">
        <f t="shared" si="37"/>
        <v/>
      </c>
      <c r="H108" s="47" t="str">
        <f>IF(Q108="","",SUM(Q108))</f>
        <v/>
      </c>
      <c r="I108" s="39" t="str">
        <f>IF(T108="","",T108)</f>
        <v/>
      </c>
      <c r="L108" s="53">
        <v>12</v>
      </c>
      <c r="M108" s="109"/>
      <c r="N108" s="100" t="str">
        <f>IF(M108="","",IF(ISNA(VLOOKUP(M108,Data!R:S,2,FALSE))=TRUE,"Does not exist, please check and re-enter",VLOOKUP(M108,Data!R:S,2,FALSE)))</f>
        <v/>
      </c>
      <c r="O108" s="65"/>
      <c r="P108" s="100" t="str">
        <f>IF(O108="","",IF(ISNA(VLOOKUP(O108,Data!U:V,2,FALSE))=TRUE,"Does not exist, please check and re-enter",VLOOKUP(O108,Data!U:V,2,FALSE)))</f>
        <v/>
      </c>
      <c r="Q108" s="29"/>
      <c r="R108" s="105"/>
      <c r="S108" s="54" t="str">
        <f t="shared" si="36"/>
        <v/>
      </c>
      <c r="T108" s="28"/>
      <c r="U108" s="103"/>
    </row>
    <row r="109" spans="1:21" ht="18" customHeight="1" x14ac:dyDescent="0.25">
      <c r="A109" s="38" t="s">
        <v>9</v>
      </c>
      <c r="B109" s="38">
        <v>97</v>
      </c>
      <c r="C109" s="50" t="str">
        <f t="shared" si="22"/>
        <v/>
      </c>
      <c r="D109" s="38" t="str">
        <f t="shared" si="23"/>
        <v>2017/18</v>
      </c>
      <c r="E109" s="38" t="str">
        <f t="shared" si="32"/>
        <v/>
      </c>
      <c r="F109" s="39" t="str">
        <f t="shared" si="33"/>
        <v/>
      </c>
      <c r="G109" s="39" t="str">
        <f t="shared" si="37"/>
        <v/>
      </c>
      <c r="H109" s="47" t="str">
        <f t="shared" ref="H109:H111" si="38">IF(Q109="","",SUM(Q109))</f>
        <v/>
      </c>
      <c r="I109" s="39" t="str">
        <f t="shared" ref="I109:I111" si="39">IF(T109="","",T109)</f>
        <v/>
      </c>
      <c r="L109" s="53">
        <v>13</v>
      </c>
      <c r="M109" s="109"/>
      <c r="N109" s="100" t="str">
        <f>IF(M109="","",IF(ISNA(VLOOKUP(M109,Data!R:S,2,FALSE))=TRUE,"Does not exist, please check and re-enter",VLOOKUP(M109,Data!R:S,2,FALSE)))</f>
        <v/>
      </c>
      <c r="O109" s="65"/>
      <c r="P109" s="100" t="str">
        <f>IF(O109="","",IF(ISNA(VLOOKUP(O109,Data!U:V,2,FALSE))=TRUE,"Does not exist, please check and re-enter",VLOOKUP(O109,Data!U:V,2,FALSE)))</f>
        <v/>
      </c>
      <c r="Q109" s="29"/>
      <c r="R109" s="105"/>
      <c r="S109" s="54" t="str">
        <f t="shared" si="36"/>
        <v/>
      </c>
      <c r="T109" s="28"/>
      <c r="U109" s="103"/>
    </row>
    <row r="110" spans="1:21" ht="18" customHeight="1" x14ac:dyDescent="0.25">
      <c r="A110" s="38" t="s">
        <v>9</v>
      </c>
      <c r="B110" s="38">
        <v>98</v>
      </c>
      <c r="C110" s="50" t="str">
        <f t="shared" si="22"/>
        <v/>
      </c>
      <c r="D110" s="38" t="str">
        <f t="shared" si="23"/>
        <v>2017/18</v>
      </c>
      <c r="E110" s="38" t="str">
        <f t="shared" si="32"/>
        <v/>
      </c>
      <c r="F110" s="39" t="str">
        <f t="shared" si="33"/>
        <v/>
      </c>
      <c r="G110" s="39" t="str">
        <f t="shared" si="37"/>
        <v/>
      </c>
      <c r="H110" s="47" t="str">
        <f t="shared" si="38"/>
        <v/>
      </c>
      <c r="I110" s="39" t="str">
        <f t="shared" si="39"/>
        <v/>
      </c>
      <c r="L110" s="53">
        <v>14</v>
      </c>
      <c r="M110" s="109"/>
      <c r="N110" s="100" t="str">
        <f>IF(M110="","",IF(ISNA(VLOOKUP(M110,Data!R:S,2,FALSE))=TRUE,"Does not exist, please check and re-enter",VLOOKUP(M110,Data!R:S,2,FALSE)))</f>
        <v/>
      </c>
      <c r="O110" s="65"/>
      <c r="P110" s="100" t="str">
        <f>IF(O110="","",IF(ISNA(VLOOKUP(O110,Data!U:V,2,FALSE))=TRUE,"Does not exist, please check and re-enter",VLOOKUP(O110,Data!U:V,2,FALSE)))</f>
        <v/>
      </c>
      <c r="Q110" s="29"/>
      <c r="R110" s="105"/>
      <c r="S110" s="54" t="str">
        <f t="shared" si="36"/>
        <v/>
      </c>
      <c r="T110" s="28"/>
      <c r="U110" s="103"/>
    </row>
    <row r="111" spans="1:21" ht="18" customHeight="1" x14ac:dyDescent="0.25">
      <c r="A111" s="38" t="s">
        <v>9</v>
      </c>
      <c r="B111" s="38">
        <v>99</v>
      </c>
      <c r="C111" s="50" t="str">
        <f t="shared" si="22"/>
        <v/>
      </c>
      <c r="D111" s="38" t="str">
        <f t="shared" si="23"/>
        <v>2017/18</v>
      </c>
      <c r="E111" s="38" t="str">
        <f t="shared" si="32"/>
        <v/>
      </c>
      <c r="F111" s="39" t="str">
        <f t="shared" si="33"/>
        <v/>
      </c>
      <c r="G111" s="39" t="str">
        <f t="shared" si="37"/>
        <v/>
      </c>
      <c r="H111" s="47" t="str">
        <f t="shared" si="38"/>
        <v/>
      </c>
      <c r="I111" s="39" t="str">
        <f t="shared" si="39"/>
        <v/>
      </c>
      <c r="L111" s="53">
        <v>15</v>
      </c>
      <c r="M111" s="109"/>
      <c r="N111" s="100" t="str">
        <f>IF(M111="","",IF(ISNA(VLOOKUP(M111,Data!R:S,2,FALSE))=TRUE,"Does not exist, please check and re-enter",VLOOKUP(M111,Data!R:S,2,FALSE)))</f>
        <v/>
      </c>
      <c r="O111" s="65"/>
      <c r="P111" s="100" t="str">
        <f>IF(O111="","",IF(ISNA(VLOOKUP(O111,Data!U:V,2,FALSE))=TRUE,"Does not exist, please check and re-enter",VLOOKUP(O111,Data!U:V,2,FALSE)))</f>
        <v/>
      </c>
      <c r="Q111" s="29"/>
      <c r="R111" s="105"/>
      <c r="S111" s="54" t="str">
        <f t="shared" si="36"/>
        <v/>
      </c>
      <c r="T111" s="28"/>
      <c r="U111" s="103"/>
    </row>
    <row r="112" spans="1:21" ht="18" customHeight="1" thickBot="1" x14ac:dyDescent="0.3">
      <c r="A112" s="38" t="s">
        <v>9</v>
      </c>
      <c r="B112" s="38">
        <v>100</v>
      </c>
      <c r="C112" s="50" t="str">
        <f t="shared" si="22"/>
        <v/>
      </c>
      <c r="D112" s="38" t="str">
        <f t="shared" si="23"/>
        <v>2017/18</v>
      </c>
      <c r="E112" s="38" t="str">
        <f t="shared" si="32"/>
        <v/>
      </c>
      <c r="Q112" s="55">
        <f>SUM(Q97:Q111)</f>
        <v>0</v>
      </c>
      <c r="R112" s="55">
        <f>SUM(R97:R111)</f>
        <v>0</v>
      </c>
      <c r="S112" s="55">
        <f>SUM(S97:S111)</f>
        <v>0</v>
      </c>
    </row>
    <row r="113" spans="1:21" ht="9" customHeight="1" x14ac:dyDescent="0.25">
      <c r="A113" s="38" t="s">
        <v>9</v>
      </c>
      <c r="B113" s="38">
        <v>101</v>
      </c>
      <c r="C113" s="50" t="str">
        <f t="shared" si="22"/>
        <v/>
      </c>
      <c r="D113" s="38" t="str">
        <f t="shared" si="23"/>
        <v>2017/18</v>
      </c>
      <c r="E113" s="38" t="str">
        <f t="shared" si="32"/>
        <v/>
      </c>
      <c r="F113" s="39" t="str">
        <f>IF(H113="","","EBO"&amp;"9400")</f>
        <v/>
      </c>
      <c r="H113" s="40" t="str">
        <f>IF(M117="","",-SUM(S132))</f>
        <v/>
      </c>
      <c r="I113" s="39" t="str">
        <f>IF(H113="","",$O$2&amp;" Income "&amp;Q115)</f>
        <v/>
      </c>
    </row>
    <row r="114" spans="1:21" ht="18" customHeight="1" x14ac:dyDescent="0.25">
      <c r="A114" s="38" t="s">
        <v>9</v>
      </c>
      <c r="B114" s="38">
        <v>102</v>
      </c>
      <c r="C114" s="50" t="str">
        <f t="shared" si="22"/>
        <v/>
      </c>
      <c r="D114" s="38" t="str">
        <f t="shared" si="23"/>
        <v>2017/18</v>
      </c>
      <c r="E114" s="38" t="str">
        <f t="shared" si="32"/>
        <v/>
      </c>
      <c r="F114" s="39" t="str">
        <f>IF(H113="","","EBO"&amp;"9425")</f>
        <v/>
      </c>
      <c r="G114" s="42" t="str">
        <f>IF(F114="","","B_BFWD")</f>
        <v/>
      </c>
      <c r="H114" s="40" t="str">
        <f>IF(G114="","",SUM(Q132))</f>
        <v/>
      </c>
      <c r="I114" s="39" t="str">
        <f>IF(H114="","",$O$2&amp;" Income "&amp;Q115)</f>
        <v/>
      </c>
    </row>
    <row r="115" spans="1:21" ht="18" customHeight="1" x14ac:dyDescent="0.25">
      <c r="A115" s="38" t="s">
        <v>9</v>
      </c>
      <c r="B115" s="38">
        <v>103</v>
      </c>
      <c r="C115" s="50" t="str">
        <f t="shared" si="22"/>
        <v/>
      </c>
      <c r="D115" s="38" t="str">
        <f t="shared" si="23"/>
        <v>2017/18</v>
      </c>
      <c r="E115" s="38" t="str">
        <f t="shared" si="32"/>
        <v/>
      </c>
      <c r="F115" s="39" t="str">
        <f>IF(H113="","","EBO"&amp;"9425")</f>
        <v/>
      </c>
      <c r="G115" s="42" t="str">
        <f>IF(F115="","","B_BFWD")</f>
        <v/>
      </c>
      <c r="H115" s="40" t="str">
        <f>IF(G115="","",-SUM(Q132))</f>
        <v/>
      </c>
      <c r="I115" s="39" t="str">
        <f>IF(H115="","",$O$2&amp;" Income "&amp;Q115)</f>
        <v/>
      </c>
      <c r="K115" s="38" t="s">
        <v>740</v>
      </c>
      <c r="M115" s="53"/>
      <c r="N115" s="56"/>
      <c r="P115" s="89" t="s">
        <v>739</v>
      </c>
      <c r="Q115" s="157"/>
      <c r="R115" s="157"/>
    </row>
    <row r="116" spans="1:21" ht="18" customHeight="1" x14ac:dyDescent="0.25">
      <c r="A116" s="38" t="s">
        <v>9</v>
      </c>
      <c r="B116" s="38">
        <v>104</v>
      </c>
      <c r="C116" s="50" t="str">
        <f t="shared" si="22"/>
        <v/>
      </c>
      <c r="D116" s="38" t="str">
        <f t="shared" si="23"/>
        <v>2017/18</v>
      </c>
      <c r="E116" s="38" t="str">
        <f t="shared" si="32"/>
        <v/>
      </c>
      <c r="F116" s="39" t="str">
        <f>IF(H113="","","EBO"&amp;"9521")</f>
        <v/>
      </c>
      <c r="G116" s="42" t="str">
        <f>IF(F116="","",LEFT($O$5,4)&amp;RIGHT($O$5,2)&amp;"M"&amp;$O$3)</f>
        <v/>
      </c>
      <c r="H116" s="40" t="str">
        <f>IF(G116="","",SUM(R132))</f>
        <v/>
      </c>
      <c r="I116" s="39" t="str">
        <f>IF(H116="","",$O$2&amp;" Income "&amp;Q115)</f>
        <v/>
      </c>
      <c r="M116" s="67" t="s">
        <v>32</v>
      </c>
      <c r="N116" s="64"/>
      <c r="O116" s="64" t="s">
        <v>27</v>
      </c>
      <c r="P116" s="72"/>
      <c r="Q116" s="52" t="s">
        <v>29</v>
      </c>
      <c r="R116" s="52" t="s">
        <v>30</v>
      </c>
      <c r="S116" s="52" t="s">
        <v>28</v>
      </c>
      <c r="T116" s="53" t="s">
        <v>31</v>
      </c>
      <c r="U116" s="90" t="s">
        <v>465</v>
      </c>
    </row>
    <row r="117" spans="1:21" ht="18" customHeight="1" x14ac:dyDescent="0.25">
      <c r="A117" s="38" t="s">
        <v>9</v>
      </c>
      <c r="B117" s="38">
        <v>105</v>
      </c>
      <c r="C117" s="50" t="str">
        <f t="shared" si="22"/>
        <v/>
      </c>
      <c r="D117" s="38" t="str">
        <f t="shared" si="23"/>
        <v>2017/18</v>
      </c>
      <c r="E117" s="38" t="str">
        <f>$O$3</f>
        <v/>
      </c>
      <c r="F117" s="39" t="str">
        <f>IF(M117="","",$O$2&amp;M117)</f>
        <v/>
      </c>
      <c r="G117" s="39" t="str">
        <f>IF(O117="","",O117)</f>
        <v/>
      </c>
      <c r="H117" s="47" t="str">
        <f>IF(Q117="","",SUM(Q117))</f>
        <v/>
      </c>
      <c r="I117" s="39" t="str">
        <f>IF(T117="","",T117)</f>
        <v/>
      </c>
      <c r="L117" s="53">
        <v>1</v>
      </c>
      <c r="M117" s="109"/>
      <c r="N117" s="100" t="str">
        <f>IF(M117="","",IF(ISNA(VLOOKUP(M117,Data!R:S,2,FALSE))=TRUE,"Does not exist, please check and re-enter",VLOOKUP(M117,Data!R:S,2,FALSE)))</f>
        <v/>
      </c>
      <c r="O117" s="65"/>
      <c r="P117" s="100" t="str">
        <f>IF(O117="","",IF(ISNA(VLOOKUP(O117,Data!U:V,2,FALSE))=TRUE,"Does not exist, please check and re-enter",VLOOKUP(O117,Data!U:V,2,FALSE)))</f>
        <v/>
      </c>
      <c r="Q117" s="29"/>
      <c r="R117" s="105"/>
      <c r="S117" s="54" t="str">
        <f>IF(Q117="","",SUM(Q117:R117))</f>
        <v/>
      </c>
      <c r="T117" s="28"/>
      <c r="U117" s="103"/>
    </row>
    <row r="118" spans="1:21" ht="18" customHeight="1" x14ac:dyDescent="0.25">
      <c r="A118" s="38" t="s">
        <v>9</v>
      </c>
      <c r="B118" s="38">
        <v>106</v>
      </c>
      <c r="C118" s="50" t="str">
        <f t="shared" si="22"/>
        <v/>
      </c>
      <c r="D118" s="38" t="str">
        <f t="shared" si="23"/>
        <v>2017/18</v>
      </c>
      <c r="E118" s="38" t="str">
        <f t="shared" si="32"/>
        <v/>
      </c>
      <c r="F118" s="39" t="str">
        <f t="shared" ref="F118:F131" si="40">IF(M118="","",$O$2&amp;M118)</f>
        <v/>
      </c>
      <c r="G118" s="39" t="str">
        <f>IF(O118="","",O118)</f>
        <v/>
      </c>
      <c r="H118" s="47" t="str">
        <f t="shared" ref="H118:H127" si="41">IF(Q118="","",SUM(Q118))</f>
        <v/>
      </c>
      <c r="I118" s="39" t="str">
        <f t="shared" ref="I118:I127" si="42">IF(T118="","",T118)</f>
        <v/>
      </c>
      <c r="L118" s="53">
        <v>2</v>
      </c>
      <c r="M118" s="109"/>
      <c r="N118" s="100" t="str">
        <f>IF(M118="","",IF(ISNA(VLOOKUP(M118,Data!R:S,2,FALSE))=TRUE,"Does not exist, please check and re-enter",VLOOKUP(M118,Data!R:S,2,FALSE)))</f>
        <v/>
      </c>
      <c r="O118" s="65"/>
      <c r="P118" s="100" t="str">
        <f>IF(O118="","",IF(ISNA(VLOOKUP(O118,Data!U:V,2,FALSE))=TRUE,"Does not exist, please check and re-enter",VLOOKUP(O118,Data!U:V,2,FALSE)))</f>
        <v/>
      </c>
      <c r="Q118" s="29"/>
      <c r="R118" s="105"/>
      <c r="S118" s="54" t="str">
        <f t="shared" ref="S118:S131" si="43">IF(Q118="","",SUM(Q118:R118))</f>
        <v/>
      </c>
      <c r="T118" s="28"/>
      <c r="U118" s="103"/>
    </row>
    <row r="119" spans="1:21" ht="18" customHeight="1" x14ac:dyDescent="0.25">
      <c r="A119" s="38" t="s">
        <v>9</v>
      </c>
      <c r="B119" s="38">
        <v>107</v>
      </c>
      <c r="C119" s="50" t="str">
        <f t="shared" si="22"/>
        <v/>
      </c>
      <c r="D119" s="38" t="str">
        <f t="shared" si="23"/>
        <v>2017/18</v>
      </c>
      <c r="E119" s="38" t="str">
        <f t="shared" si="32"/>
        <v/>
      </c>
      <c r="F119" s="39" t="str">
        <f t="shared" si="40"/>
        <v/>
      </c>
      <c r="G119" s="39" t="str">
        <f t="shared" ref="G119:G131" si="44">IF(O119="","",O119)</f>
        <v/>
      </c>
      <c r="H119" s="47" t="str">
        <f t="shared" si="41"/>
        <v/>
      </c>
      <c r="I119" s="39" t="str">
        <f t="shared" si="42"/>
        <v/>
      </c>
      <c r="L119" s="53">
        <v>3</v>
      </c>
      <c r="M119" s="109"/>
      <c r="N119" s="100" t="str">
        <f>IF(M119="","",IF(ISNA(VLOOKUP(M119,Data!R:S,2,FALSE))=TRUE,"Does not exist, please check and re-enter",VLOOKUP(M119,Data!R:S,2,FALSE)))</f>
        <v/>
      </c>
      <c r="O119" s="65"/>
      <c r="P119" s="100" t="str">
        <f>IF(O119="","",IF(ISNA(VLOOKUP(O119,Data!U:V,2,FALSE))=TRUE,"Does not exist, please check and re-enter",VLOOKUP(O119,Data!U:V,2,FALSE)))</f>
        <v/>
      </c>
      <c r="Q119" s="29"/>
      <c r="R119" s="105"/>
      <c r="S119" s="54" t="str">
        <f t="shared" si="43"/>
        <v/>
      </c>
      <c r="T119" s="28"/>
      <c r="U119" s="103"/>
    </row>
    <row r="120" spans="1:21" ht="18" customHeight="1" x14ac:dyDescent="0.25">
      <c r="A120" s="38" t="s">
        <v>9</v>
      </c>
      <c r="B120" s="38">
        <v>108</v>
      </c>
      <c r="C120" s="50" t="str">
        <f t="shared" si="22"/>
        <v/>
      </c>
      <c r="D120" s="38" t="str">
        <f t="shared" si="23"/>
        <v>2017/18</v>
      </c>
      <c r="E120" s="38" t="str">
        <f t="shared" si="32"/>
        <v/>
      </c>
      <c r="F120" s="39" t="str">
        <f t="shared" si="40"/>
        <v/>
      </c>
      <c r="G120" s="39" t="str">
        <f t="shared" si="44"/>
        <v/>
      </c>
      <c r="H120" s="47" t="str">
        <f t="shared" si="41"/>
        <v/>
      </c>
      <c r="I120" s="39" t="str">
        <f t="shared" si="42"/>
        <v/>
      </c>
      <c r="L120" s="53">
        <v>4</v>
      </c>
      <c r="M120" s="109"/>
      <c r="N120" s="100" t="str">
        <f>IF(M120="","",IF(ISNA(VLOOKUP(M120,Data!R:S,2,FALSE))=TRUE,"Does not exist, please check and re-enter",VLOOKUP(M120,Data!R:S,2,FALSE)))</f>
        <v/>
      </c>
      <c r="O120" s="65"/>
      <c r="P120" s="100" t="str">
        <f>IF(O120="","",IF(ISNA(VLOOKUP(O120,Data!U:V,2,FALSE))=TRUE,"Does not exist, please check and re-enter",VLOOKUP(O120,Data!U:V,2,FALSE)))</f>
        <v/>
      </c>
      <c r="Q120" s="29"/>
      <c r="R120" s="105"/>
      <c r="S120" s="54" t="str">
        <f t="shared" si="43"/>
        <v/>
      </c>
      <c r="T120" s="28"/>
      <c r="U120" s="103"/>
    </row>
    <row r="121" spans="1:21" ht="18" customHeight="1" x14ac:dyDescent="0.25">
      <c r="A121" s="38" t="s">
        <v>9</v>
      </c>
      <c r="B121" s="38">
        <v>109</v>
      </c>
      <c r="C121" s="50" t="str">
        <f t="shared" si="22"/>
        <v/>
      </c>
      <c r="D121" s="38" t="str">
        <f t="shared" si="23"/>
        <v>2017/18</v>
      </c>
      <c r="E121" s="38" t="str">
        <f t="shared" si="32"/>
        <v/>
      </c>
      <c r="F121" s="39" t="str">
        <f t="shared" si="40"/>
        <v/>
      </c>
      <c r="G121" s="39" t="str">
        <f t="shared" si="44"/>
        <v/>
      </c>
      <c r="H121" s="47" t="str">
        <f t="shared" si="41"/>
        <v/>
      </c>
      <c r="I121" s="39" t="str">
        <f t="shared" si="42"/>
        <v/>
      </c>
      <c r="L121" s="53">
        <v>5</v>
      </c>
      <c r="M121" s="109"/>
      <c r="N121" s="100" t="str">
        <f>IF(M121="","",IF(ISNA(VLOOKUP(M121,Data!R:S,2,FALSE))=TRUE,"Does not exist, please check and re-enter",VLOOKUP(M121,Data!R:S,2,FALSE)))</f>
        <v/>
      </c>
      <c r="O121" s="65"/>
      <c r="P121" s="100" t="str">
        <f>IF(O121="","",IF(ISNA(VLOOKUP(O121,Data!U:V,2,FALSE))=TRUE,"Does not exist, please check and re-enter",VLOOKUP(O121,Data!U:V,2,FALSE)))</f>
        <v/>
      </c>
      <c r="Q121" s="29"/>
      <c r="R121" s="105"/>
      <c r="S121" s="54" t="str">
        <f t="shared" si="43"/>
        <v/>
      </c>
      <c r="T121" s="28"/>
      <c r="U121" s="103"/>
    </row>
    <row r="122" spans="1:21" ht="18" customHeight="1" x14ac:dyDescent="0.25">
      <c r="A122" s="38" t="s">
        <v>9</v>
      </c>
      <c r="B122" s="38">
        <v>110</v>
      </c>
      <c r="C122" s="50" t="str">
        <f t="shared" si="22"/>
        <v/>
      </c>
      <c r="D122" s="38" t="str">
        <f t="shared" si="23"/>
        <v>2017/18</v>
      </c>
      <c r="E122" s="38" t="str">
        <f t="shared" si="32"/>
        <v/>
      </c>
      <c r="F122" s="39" t="str">
        <f t="shared" si="40"/>
        <v/>
      </c>
      <c r="G122" s="39" t="str">
        <f t="shared" si="44"/>
        <v/>
      </c>
      <c r="H122" s="47" t="str">
        <f t="shared" si="41"/>
        <v/>
      </c>
      <c r="I122" s="39" t="str">
        <f t="shared" si="42"/>
        <v/>
      </c>
      <c r="L122" s="53">
        <v>6</v>
      </c>
      <c r="M122" s="109"/>
      <c r="N122" s="100" t="str">
        <f>IF(M122="","",IF(ISNA(VLOOKUP(M122,Data!R:S,2,FALSE))=TRUE,"Does not exist, please check and re-enter",VLOOKUP(M122,Data!R:S,2,FALSE)))</f>
        <v/>
      </c>
      <c r="O122" s="65"/>
      <c r="P122" s="100" t="str">
        <f>IF(O122="","",IF(ISNA(VLOOKUP(O122,Data!U:V,2,FALSE))=TRUE,"Does not exist, please check and re-enter",VLOOKUP(O122,Data!U:V,2,FALSE)))</f>
        <v/>
      </c>
      <c r="Q122" s="29"/>
      <c r="R122" s="105"/>
      <c r="S122" s="54" t="str">
        <f t="shared" si="43"/>
        <v/>
      </c>
      <c r="T122" s="28"/>
      <c r="U122" s="103"/>
    </row>
    <row r="123" spans="1:21" ht="18" customHeight="1" x14ac:dyDescent="0.25">
      <c r="A123" s="38" t="s">
        <v>9</v>
      </c>
      <c r="B123" s="38">
        <v>111</v>
      </c>
      <c r="C123" s="50" t="str">
        <f t="shared" si="22"/>
        <v/>
      </c>
      <c r="D123" s="38" t="str">
        <f t="shared" si="23"/>
        <v>2017/18</v>
      </c>
      <c r="E123" s="38" t="str">
        <f t="shared" si="32"/>
        <v/>
      </c>
      <c r="F123" s="39" t="str">
        <f t="shared" si="40"/>
        <v/>
      </c>
      <c r="G123" s="39" t="str">
        <f t="shared" si="44"/>
        <v/>
      </c>
      <c r="H123" s="47" t="str">
        <f t="shared" si="41"/>
        <v/>
      </c>
      <c r="I123" s="39" t="str">
        <f t="shared" si="42"/>
        <v/>
      </c>
      <c r="L123" s="53">
        <v>7</v>
      </c>
      <c r="M123" s="109"/>
      <c r="N123" s="100" t="str">
        <f>IF(M123="","",IF(ISNA(VLOOKUP(M123,Data!R:S,2,FALSE))=TRUE,"Does not exist, please check and re-enter",VLOOKUP(M123,Data!R:S,2,FALSE)))</f>
        <v/>
      </c>
      <c r="O123" s="65"/>
      <c r="P123" s="100" t="str">
        <f>IF(O123="","",IF(ISNA(VLOOKUP(O123,Data!U:V,2,FALSE))=TRUE,"Does not exist, please check and re-enter",VLOOKUP(O123,Data!U:V,2,FALSE)))</f>
        <v/>
      </c>
      <c r="Q123" s="29"/>
      <c r="R123" s="105"/>
      <c r="S123" s="54" t="str">
        <f t="shared" si="43"/>
        <v/>
      </c>
      <c r="T123" s="28"/>
      <c r="U123" s="103"/>
    </row>
    <row r="124" spans="1:21" ht="18" customHeight="1" x14ac:dyDescent="0.25">
      <c r="A124" s="38" t="s">
        <v>9</v>
      </c>
      <c r="B124" s="38">
        <v>112</v>
      </c>
      <c r="C124" s="50" t="str">
        <f t="shared" si="22"/>
        <v/>
      </c>
      <c r="D124" s="38" t="str">
        <f t="shared" si="23"/>
        <v>2017/18</v>
      </c>
      <c r="E124" s="38" t="str">
        <f t="shared" si="32"/>
        <v/>
      </c>
      <c r="F124" s="39" t="str">
        <f t="shared" si="40"/>
        <v/>
      </c>
      <c r="G124" s="39" t="str">
        <f t="shared" si="44"/>
        <v/>
      </c>
      <c r="H124" s="47" t="str">
        <f t="shared" si="41"/>
        <v/>
      </c>
      <c r="I124" s="39" t="str">
        <f t="shared" si="42"/>
        <v/>
      </c>
      <c r="L124" s="53">
        <v>8</v>
      </c>
      <c r="M124" s="109"/>
      <c r="N124" s="100" t="str">
        <f>IF(M124="","",IF(ISNA(VLOOKUP(M124,Data!R:S,2,FALSE))=TRUE,"Does not exist, please check and re-enter",VLOOKUP(M124,Data!R:S,2,FALSE)))</f>
        <v/>
      </c>
      <c r="O124" s="65"/>
      <c r="P124" s="100" t="str">
        <f>IF(O124="","",IF(ISNA(VLOOKUP(O124,Data!U:V,2,FALSE))=TRUE,"Does not exist, please check and re-enter",VLOOKUP(O124,Data!U:V,2,FALSE)))</f>
        <v/>
      </c>
      <c r="Q124" s="29"/>
      <c r="R124" s="105"/>
      <c r="S124" s="54" t="str">
        <f t="shared" si="43"/>
        <v/>
      </c>
      <c r="T124" s="28"/>
      <c r="U124" s="103"/>
    </row>
    <row r="125" spans="1:21" ht="18" customHeight="1" x14ac:dyDescent="0.25">
      <c r="A125" s="38" t="s">
        <v>9</v>
      </c>
      <c r="B125" s="38">
        <v>113</v>
      </c>
      <c r="C125" s="50" t="str">
        <f t="shared" si="22"/>
        <v/>
      </c>
      <c r="D125" s="38" t="str">
        <f t="shared" si="23"/>
        <v>2017/18</v>
      </c>
      <c r="E125" s="38" t="str">
        <f t="shared" si="32"/>
        <v/>
      </c>
      <c r="F125" s="39" t="str">
        <f t="shared" si="40"/>
        <v/>
      </c>
      <c r="G125" s="39" t="str">
        <f t="shared" si="44"/>
        <v/>
      </c>
      <c r="H125" s="47" t="str">
        <f t="shared" si="41"/>
        <v/>
      </c>
      <c r="I125" s="39" t="str">
        <f t="shared" si="42"/>
        <v/>
      </c>
      <c r="L125" s="53">
        <v>9</v>
      </c>
      <c r="M125" s="109"/>
      <c r="N125" s="100" t="str">
        <f>IF(M125="","",IF(ISNA(VLOOKUP(M125,Data!R:S,2,FALSE))=TRUE,"Does not exist, please check and re-enter",VLOOKUP(M125,Data!R:S,2,FALSE)))</f>
        <v/>
      </c>
      <c r="O125" s="65"/>
      <c r="P125" s="100" t="str">
        <f>IF(O125="","",IF(ISNA(VLOOKUP(O125,Data!U:V,2,FALSE))=TRUE,"Does not exist, please check and re-enter",VLOOKUP(O125,Data!U:V,2,FALSE)))</f>
        <v/>
      </c>
      <c r="Q125" s="29"/>
      <c r="R125" s="105"/>
      <c r="S125" s="54" t="str">
        <f t="shared" si="43"/>
        <v/>
      </c>
      <c r="T125" s="28"/>
      <c r="U125" s="103"/>
    </row>
    <row r="126" spans="1:21" ht="18" customHeight="1" x14ac:dyDescent="0.25">
      <c r="A126" s="38" t="s">
        <v>9</v>
      </c>
      <c r="B126" s="38">
        <v>114</v>
      </c>
      <c r="C126" s="50" t="str">
        <f t="shared" si="22"/>
        <v/>
      </c>
      <c r="D126" s="38" t="str">
        <f t="shared" si="23"/>
        <v>2017/18</v>
      </c>
      <c r="E126" s="38" t="str">
        <f t="shared" si="32"/>
        <v/>
      </c>
      <c r="F126" s="39" t="str">
        <f t="shared" si="40"/>
        <v/>
      </c>
      <c r="G126" s="39" t="str">
        <f t="shared" si="44"/>
        <v/>
      </c>
      <c r="H126" s="47" t="str">
        <f t="shared" si="41"/>
        <v/>
      </c>
      <c r="I126" s="39" t="str">
        <f t="shared" si="42"/>
        <v/>
      </c>
      <c r="L126" s="53">
        <v>10</v>
      </c>
      <c r="M126" s="109"/>
      <c r="N126" s="100" t="str">
        <f>IF(M126="","",IF(ISNA(VLOOKUP(M126,Data!R:S,2,FALSE))=TRUE,"Does not exist, please check and re-enter",VLOOKUP(M126,Data!R:S,2,FALSE)))</f>
        <v/>
      </c>
      <c r="O126" s="65"/>
      <c r="P126" s="100" t="str">
        <f>IF(O126="","",IF(ISNA(VLOOKUP(O126,Data!U:V,2,FALSE))=TRUE,"Does not exist, please check and re-enter",VLOOKUP(O126,Data!U:V,2,FALSE)))</f>
        <v/>
      </c>
      <c r="Q126" s="29"/>
      <c r="R126" s="105"/>
      <c r="S126" s="54" t="str">
        <f t="shared" si="43"/>
        <v/>
      </c>
      <c r="T126" s="28"/>
      <c r="U126" s="103"/>
    </row>
    <row r="127" spans="1:21" ht="18" customHeight="1" x14ac:dyDescent="0.25">
      <c r="A127" s="38" t="s">
        <v>9</v>
      </c>
      <c r="B127" s="38">
        <v>115</v>
      </c>
      <c r="C127" s="50" t="str">
        <f t="shared" si="22"/>
        <v/>
      </c>
      <c r="D127" s="38" t="str">
        <f t="shared" si="23"/>
        <v>2017/18</v>
      </c>
      <c r="E127" s="38" t="str">
        <f t="shared" si="32"/>
        <v/>
      </c>
      <c r="F127" s="39" t="str">
        <f t="shared" si="40"/>
        <v/>
      </c>
      <c r="G127" s="39" t="str">
        <f t="shared" si="44"/>
        <v/>
      </c>
      <c r="H127" s="47" t="str">
        <f t="shared" si="41"/>
        <v/>
      </c>
      <c r="I127" s="39" t="str">
        <f t="shared" si="42"/>
        <v/>
      </c>
      <c r="L127" s="53">
        <v>11</v>
      </c>
      <c r="M127" s="109"/>
      <c r="N127" s="100" t="str">
        <f>IF(M127="","",IF(ISNA(VLOOKUP(M127,Data!R:S,2,FALSE))=TRUE,"Does not exist, please check and re-enter",VLOOKUP(M127,Data!R:S,2,FALSE)))</f>
        <v/>
      </c>
      <c r="O127" s="65"/>
      <c r="P127" s="100" t="str">
        <f>IF(O127="","",IF(ISNA(VLOOKUP(O127,Data!U:V,2,FALSE))=TRUE,"Does not exist, please check and re-enter",VLOOKUP(O127,Data!U:V,2,FALSE)))</f>
        <v/>
      </c>
      <c r="Q127" s="29"/>
      <c r="R127" s="105"/>
      <c r="S127" s="54" t="str">
        <f t="shared" si="43"/>
        <v/>
      </c>
      <c r="T127" s="28"/>
      <c r="U127" s="103"/>
    </row>
    <row r="128" spans="1:21" ht="18" customHeight="1" x14ac:dyDescent="0.25">
      <c r="A128" s="38" t="s">
        <v>9</v>
      </c>
      <c r="B128" s="38">
        <v>116</v>
      </c>
      <c r="C128" s="50" t="str">
        <f t="shared" si="22"/>
        <v/>
      </c>
      <c r="D128" s="38" t="str">
        <f t="shared" si="23"/>
        <v>2017/18</v>
      </c>
      <c r="E128" s="38" t="str">
        <f t="shared" si="32"/>
        <v/>
      </c>
      <c r="F128" s="39" t="str">
        <f t="shared" si="40"/>
        <v/>
      </c>
      <c r="G128" s="39" t="str">
        <f t="shared" si="44"/>
        <v/>
      </c>
      <c r="H128" s="47" t="str">
        <f>IF(Q128="","",SUM(Q128))</f>
        <v/>
      </c>
      <c r="I128" s="39" t="str">
        <f>IF(T128="","",T128)</f>
        <v/>
      </c>
      <c r="L128" s="53">
        <v>12</v>
      </c>
      <c r="M128" s="109"/>
      <c r="N128" s="100" t="str">
        <f>IF(M128="","",IF(ISNA(VLOOKUP(M128,Data!R:S,2,FALSE))=TRUE,"Does not exist, please check and re-enter",VLOOKUP(M128,Data!R:S,2,FALSE)))</f>
        <v/>
      </c>
      <c r="O128" s="65"/>
      <c r="P128" s="100" t="str">
        <f>IF(O128="","",IF(ISNA(VLOOKUP(O128,Data!U:V,2,FALSE))=TRUE,"Does not exist, please check and re-enter",VLOOKUP(O128,Data!U:V,2,FALSE)))</f>
        <v/>
      </c>
      <c r="Q128" s="29"/>
      <c r="R128" s="105"/>
      <c r="S128" s="54" t="str">
        <f t="shared" si="43"/>
        <v/>
      </c>
      <c r="T128" s="28"/>
      <c r="U128" s="103"/>
    </row>
    <row r="129" spans="1:21" ht="18" customHeight="1" x14ac:dyDescent="0.25">
      <c r="A129" s="38" t="s">
        <v>9</v>
      </c>
      <c r="B129" s="38">
        <v>117</v>
      </c>
      <c r="C129" s="50" t="str">
        <f t="shared" si="22"/>
        <v/>
      </c>
      <c r="D129" s="38" t="str">
        <f t="shared" si="23"/>
        <v>2017/18</v>
      </c>
      <c r="E129" s="38" t="str">
        <f t="shared" si="32"/>
        <v/>
      </c>
      <c r="F129" s="39" t="str">
        <f t="shared" si="40"/>
        <v/>
      </c>
      <c r="G129" s="39" t="str">
        <f t="shared" si="44"/>
        <v/>
      </c>
      <c r="H129" s="47" t="str">
        <f t="shared" ref="H129:H131" si="45">IF(Q129="","",SUM(Q129))</f>
        <v/>
      </c>
      <c r="I129" s="39" t="str">
        <f t="shared" ref="I129:I131" si="46">IF(T129="","",T129)</f>
        <v/>
      </c>
      <c r="L129" s="53">
        <v>13</v>
      </c>
      <c r="M129" s="109"/>
      <c r="N129" s="100" t="str">
        <f>IF(M129="","",IF(ISNA(VLOOKUP(M129,Data!R:S,2,FALSE))=TRUE,"Does not exist, please check and re-enter",VLOOKUP(M129,Data!R:S,2,FALSE)))</f>
        <v/>
      </c>
      <c r="O129" s="65"/>
      <c r="P129" s="100" t="str">
        <f>IF(O129="","",IF(ISNA(VLOOKUP(O129,Data!U:V,2,FALSE))=TRUE,"Does not exist, please check and re-enter",VLOOKUP(O129,Data!U:V,2,FALSE)))</f>
        <v/>
      </c>
      <c r="Q129" s="29"/>
      <c r="R129" s="105"/>
      <c r="S129" s="54" t="str">
        <f t="shared" si="43"/>
        <v/>
      </c>
      <c r="T129" s="28"/>
      <c r="U129" s="103"/>
    </row>
    <row r="130" spans="1:21" ht="18" customHeight="1" x14ac:dyDescent="0.25">
      <c r="A130" s="38" t="s">
        <v>9</v>
      </c>
      <c r="B130" s="38">
        <v>118</v>
      </c>
      <c r="C130" s="50" t="str">
        <f t="shared" si="22"/>
        <v/>
      </c>
      <c r="D130" s="38" t="str">
        <f t="shared" si="23"/>
        <v>2017/18</v>
      </c>
      <c r="E130" s="38" t="str">
        <f t="shared" si="32"/>
        <v/>
      </c>
      <c r="F130" s="39" t="str">
        <f t="shared" si="40"/>
        <v/>
      </c>
      <c r="G130" s="39" t="str">
        <f t="shared" si="44"/>
        <v/>
      </c>
      <c r="H130" s="47" t="str">
        <f t="shared" si="45"/>
        <v/>
      </c>
      <c r="I130" s="39" t="str">
        <f t="shared" si="46"/>
        <v/>
      </c>
      <c r="L130" s="53">
        <v>14</v>
      </c>
      <c r="M130" s="109"/>
      <c r="N130" s="100" t="str">
        <f>IF(M130="","",IF(ISNA(VLOOKUP(M130,Data!R:S,2,FALSE))=TRUE,"Does not exist, please check and re-enter",VLOOKUP(M130,Data!R:S,2,FALSE)))</f>
        <v/>
      </c>
      <c r="O130" s="65"/>
      <c r="P130" s="100" t="str">
        <f>IF(O130="","",IF(ISNA(VLOOKUP(O130,Data!U:V,2,FALSE))=TRUE,"Does not exist, please check and re-enter",VLOOKUP(O130,Data!U:V,2,FALSE)))</f>
        <v/>
      </c>
      <c r="Q130" s="29"/>
      <c r="R130" s="105"/>
      <c r="S130" s="54" t="str">
        <f t="shared" si="43"/>
        <v/>
      </c>
      <c r="T130" s="28"/>
      <c r="U130" s="103"/>
    </row>
    <row r="131" spans="1:21" ht="18" customHeight="1" x14ac:dyDescent="0.25">
      <c r="A131" s="38" t="s">
        <v>9</v>
      </c>
      <c r="B131" s="38">
        <v>119</v>
      </c>
      <c r="C131" s="50" t="str">
        <f t="shared" si="22"/>
        <v/>
      </c>
      <c r="D131" s="38" t="str">
        <f t="shared" si="23"/>
        <v>2017/18</v>
      </c>
      <c r="E131" s="38" t="str">
        <f t="shared" si="32"/>
        <v/>
      </c>
      <c r="F131" s="39" t="str">
        <f t="shared" si="40"/>
        <v/>
      </c>
      <c r="G131" s="39" t="str">
        <f t="shared" si="44"/>
        <v/>
      </c>
      <c r="H131" s="47" t="str">
        <f t="shared" si="45"/>
        <v/>
      </c>
      <c r="I131" s="39" t="str">
        <f t="shared" si="46"/>
        <v/>
      </c>
      <c r="L131" s="53">
        <v>15</v>
      </c>
      <c r="M131" s="109"/>
      <c r="N131" s="100" t="str">
        <f>IF(M131="","",IF(ISNA(VLOOKUP(M131,Data!R:S,2,FALSE))=TRUE,"Does not exist, please check and re-enter",VLOOKUP(M131,Data!R:S,2,FALSE)))</f>
        <v/>
      </c>
      <c r="O131" s="65"/>
      <c r="P131" s="100" t="str">
        <f>IF(O131="","",IF(ISNA(VLOOKUP(O131,Data!U:V,2,FALSE))=TRUE,"Does not exist, please check and re-enter",VLOOKUP(O131,Data!U:V,2,FALSE)))</f>
        <v/>
      </c>
      <c r="Q131" s="29"/>
      <c r="R131" s="105"/>
      <c r="S131" s="54" t="str">
        <f t="shared" si="43"/>
        <v/>
      </c>
      <c r="T131" s="28"/>
      <c r="U131" s="103"/>
    </row>
    <row r="132" spans="1:21" ht="18" customHeight="1" thickBot="1" x14ac:dyDescent="0.3">
      <c r="C132" s="50"/>
      <c r="Q132" s="55">
        <f>SUM(Q117:Q131)</f>
        <v>0</v>
      </c>
      <c r="R132" s="55">
        <f>SUM(R117:R131)</f>
        <v>0</v>
      </c>
      <c r="S132" s="55">
        <f>SUM(S117:S131)</f>
        <v>0</v>
      </c>
    </row>
  </sheetData>
  <sheetProtection algorithmName="SHA-512" hashValue="BrIf7nX1heJav1TpJ3z4aFG4yn2fL5iQ7X4O6SKztvhLGevrJxmBZTDpgo1vGpMsZ9Nd+mi2lfvrx9BugN+dZg==" saltValue="B7LmnuLTUbAllmNc6AKwIw==" spinCount="100000" sheet="1" objects="1" scenarios="1"/>
  <mergeCells count="12">
    <mergeCell ref="Q2:S2"/>
    <mergeCell ref="Q115:R115"/>
    <mergeCell ref="Q15:R15"/>
    <mergeCell ref="Q95:R95"/>
    <mergeCell ref="Q75:R75"/>
    <mergeCell ref="Q55:R55"/>
    <mergeCell ref="Q35:R35"/>
    <mergeCell ref="A8:I8"/>
    <mergeCell ref="O2:P2"/>
    <mergeCell ref="O3:P3"/>
    <mergeCell ref="O4:P4"/>
    <mergeCell ref="O5:P5"/>
  </mergeCells>
  <conditionalFormatting sqref="N17:N31 P17:P31">
    <cfRule type="cellIs" dxfId="40" priority="8" operator="equal">
      <formula>"Does not exist, please check and re-enter"</formula>
    </cfRule>
  </conditionalFormatting>
  <conditionalFormatting sqref="N37:N51 P37:P51">
    <cfRule type="cellIs" dxfId="39" priority="7" operator="equal">
      <formula>"Does not exist, please check and re-enter"</formula>
    </cfRule>
  </conditionalFormatting>
  <conditionalFormatting sqref="N57:N71 P57:P71">
    <cfRule type="cellIs" dxfId="38" priority="6" operator="equal">
      <formula>"Does not exist, please check and re-enter"</formula>
    </cfRule>
  </conditionalFormatting>
  <conditionalFormatting sqref="N77:N91 P77:P91">
    <cfRule type="cellIs" dxfId="37" priority="5" operator="equal">
      <formula>"Does not exist, please check and re-enter"</formula>
    </cfRule>
  </conditionalFormatting>
  <conditionalFormatting sqref="N97:N111 P97:P111">
    <cfRule type="cellIs" dxfId="36" priority="4" operator="equal">
      <formula>"Does not exist, please check and re-enter"</formula>
    </cfRule>
  </conditionalFormatting>
  <conditionalFormatting sqref="N117:N131 P117:P131">
    <cfRule type="cellIs" dxfId="35" priority="1" operator="equal">
      <formula>"Does not exist, please check and re-enter"</formula>
    </cfRule>
  </conditionalFormatting>
  <dataValidations xWindow="892" yWindow="596" count="4">
    <dataValidation type="textLength" showInputMessage="1" showErrorMessage="1" sqref="T132:T1048576 T72:T76 T52:T56 T32:T36 T92:T96 T112:T116 T6:T16">
      <formula1>0</formula1>
      <formula2>30</formula2>
    </dataValidation>
    <dataValidation type="textLength" allowBlank="1" showInputMessage="1" showErrorMessage="1" sqref="T37:T51 T57:T71 T77:T91 T97:T111 T17:T31 T117:T131">
      <formula1>0</formula1>
      <formula2>30</formula2>
    </dataValidation>
    <dataValidation allowBlank="1" showInputMessage="1" showErrorMessage="1" prompt="-Negative Figure-" sqref="Q97:Q111 Q17:Q31 Q37:Q51 Q57:Q71 Q77:Q91 Q117:Q131"/>
    <dataValidation allowBlank="1" showInputMessage="1" prompt="Period end date in the format 30/09/2017" sqref="O4:P4"/>
  </dataValidations>
  <pageMargins left="0.70866141732283472" right="0.70866141732283472" top="0.74803149606299213" bottom="0.74803149606299213" header="0.31496062992125984" footer="0.31496062992125984"/>
  <pageSetup paperSize="9" scale="45" orientation="landscape" r:id="rId1"/>
  <rowBreaks count="2" manualBreakCount="2">
    <brk id="53" max="16383" man="1"/>
    <brk id="93" max="16383" man="1"/>
  </rowBreaks>
  <drawing r:id="rId2"/>
  <legacyDrawing r:id="rId3"/>
  <controls>
    <mc:AlternateContent xmlns:mc="http://schemas.openxmlformats.org/markup-compatibility/2006">
      <mc:Choice Requires="x14">
        <control shapeId="1083" r:id="rId4" name="ComboBox17">
          <controlPr defaultSize="0" print="0" autoLine="0" linkedCell="P8" listFillRange="NominalList" r:id="rId5">
            <anchor moveWithCells="1" sizeWithCells="1">
              <from>
                <xdr:col>15</xdr:col>
                <xdr:colOff>38100</xdr:colOff>
                <xdr:row>6</xdr:row>
                <xdr:rowOff>200025</xdr:rowOff>
              </from>
              <to>
                <xdr:col>18</xdr:col>
                <xdr:colOff>457200</xdr:colOff>
                <xdr:row>7</xdr:row>
                <xdr:rowOff>219075</xdr:rowOff>
              </to>
            </anchor>
          </controlPr>
        </control>
      </mc:Choice>
      <mc:Fallback>
        <control shapeId="1083" r:id="rId4" name="ComboBox17"/>
      </mc:Fallback>
    </mc:AlternateContent>
    <mc:AlternateContent xmlns:mc="http://schemas.openxmlformats.org/markup-compatibility/2006">
      <mc:Choice Requires="x14">
        <control shapeId="1043" r:id="rId6" name="ComboBox3">
          <controlPr defaultSize="0" print="0" autoLine="0" linkedCell="P9" listFillRange="AccountList" r:id="rId7">
            <anchor moveWithCells="1" sizeWithCells="1">
              <from>
                <xdr:col>15</xdr:col>
                <xdr:colOff>38100</xdr:colOff>
                <xdr:row>8</xdr:row>
                <xdr:rowOff>38100</xdr:rowOff>
              </from>
              <to>
                <xdr:col>18</xdr:col>
                <xdr:colOff>457200</xdr:colOff>
                <xdr:row>9</xdr:row>
                <xdr:rowOff>47625</xdr:rowOff>
              </to>
            </anchor>
          </controlPr>
        </control>
      </mc:Choice>
      <mc:Fallback>
        <control shapeId="1043" r:id="rId6" name="ComboBox3"/>
      </mc:Fallback>
    </mc:AlternateContent>
    <mc:AlternateContent xmlns:mc="http://schemas.openxmlformats.org/markup-compatibility/2006">
      <mc:Choice Requires="x14">
        <control shapeId="1028" r:id="rId8" name="Button 4">
          <controlPr defaultSize="0" print="0" autoFill="0" autoPict="0" macro="[0]!Clear_CashCheques">
            <anchor moveWithCells="1" sizeWithCells="1">
              <from>
                <xdr:col>10</xdr:col>
                <xdr:colOff>38100</xdr:colOff>
                <xdr:row>11</xdr:row>
                <xdr:rowOff>95250</xdr:rowOff>
              </from>
              <to>
                <xdr:col>11</xdr:col>
                <xdr:colOff>19050</xdr:colOff>
                <xdr:row>12</xdr:row>
                <xdr:rowOff>142875</xdr:rowOff>
              </to>
            </anchor>
          </controlPr>
        </control>
      </mc:Choice>
    </mc:AlternateContent>
    <mc:AlternateContent xmlns:mc="http://schemas.openxmlformats.org/markup-compatibility/2006">
      <mc:Choice Requires="x14">
        <control shapeId="1090" r:id="rId9" name="Button 66">
          <controlPr defaultSize="0" print="0" autoFill="0" autoPict="0" macro="[0]!Clear_Searches">
            <anchor moveWithCells="1" sizeWithCells="1">
              <from>
                <xdr:col>13</xdr:col>
                <xdr:colOff>762000</xdr:colOff>
                <xdr:row>7</xdr:row>
                <xdr:rowOff>95250</xdr:rowOff>
              </from>
              <to>
                <xdr:col>13</xdr:col>
                <xdr:colOff>1914525</xdr:colOff>
                <xdr:row>8</xdr:row>
                <xdr:rowOff>114300</xdr:rowOff>
              </to>
            </anchor>
          </controlPr>
        </control>
      </mc:Choice>
    </mc:AlternateContent>
  </controls>
  <extLst>
    <ext xmlns:x14="http://schemas.microsoft.com/office/spreadsheetml/2009/9/main" uri="{CCE6A557-97BC-4b89-ADB6-D9C93CAAB3DF}">
      <x14:dataValidations xmlns:xm="http://schemas.microsoft.com/office/excel/2006/main" xWindow="892" yWindow="596" count="10">
        <x14:dataValidation type="list">
          <x14:formula1>
            <xm:f>Data!$R$2:$R$43</xm:f>
          </x14:formula1>
          <xm:sqref>M97:M111 M17:M31 M37:M51 M57:M71 M77:M91 M117:M131</xm:sqref>
        </x14:dataValidation>
        <x14:dataValidation type="list">
          <x14:formula1>
            <xm:f>Data!$U$2:$U$55</xm:f>
          </x14:formula1>
          <xm:sqref>O117:O131</xm:sqref>
        </x14:dataValidation>
        <x14:dataValidation type="list">
          <x14:formula1>
            <xm:f>Data!$U$2:$U$55</xm:f>
          </x14:formula1>
          <xm:sqref>O37:O51</xm:sqref>
        </x14:dataValidation>
        <x14:dataValidation type="list">
          <x14:formula1>
            <xm:f>Data!$U$2:$U$55</xm:f>
          </x14:formula1>
          <xm:sqref>O77</xm:sqref>
        </x14:dataValidation>
        <x14:dataValidation type="list">
          <x14:formula1>
            <xm:f>Data!$U$2:$U$55</xm:f>
          </x14:formula1>
          <xm:sqref>O57:O71</xm:sqref>
        </x14:dataValidation>
        <x14:dataValidation type="list">
          <x14:formula1>
            <xm:f>Data!$U$2:$U$55</xm:f>
          </x14:formula1>
          <xm:sqref>O78:O91</xm:sqref>
        </x14:dataValidation>
        <x14:dataValidation type="list">
          <x14:formula1>
            <xm:f>Data!$U$2:$U$55</xm:f>
          </x14:formula1>
          <xm:sqref>O97:O111</xm:sqref>
        </x14:dataValidation>
        <x14:dataValidation type="list">
          <x14:formula1>
            <xm:f>Data!$U$2:$U$55</xm:f>
          </x14:formula1>
          <xm:sqref>O17:O31</xm:sqref>
        </x14:dataValidation>
        <x14:dataValidation type="list">
          <x14:formula1>
            <xm:f>Data!$A$76:$A$78</xm:f>
          </x14:formula1>
          <xm:sqref>O5:P5</xm:sqref>
        </x14:dataValidation>
        <x14:dataValidation type="list" showInputMessage="1" prompt="Enter School Code">
          <x14:formula1>
            <xm:f>Data!$A$2:$A$19</xm:f>
          </x14:formula1>
          <xm:sqref>O2:P2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145"/>
  <sheetViews>
    <sheetView showGridLines="0" showRowColHeaders="0" zoomScale="90" zoomScaleNormal="90" workbookViewId="0">
      <pane ySplit="11" topLeftCell="A12" activePane="bottomLeft" state="frozen"/>
      <selection activeCell="J1" sqref="J1"/>
      <selection pane="bottomLeft" activeCell="O2" sqref="O2:P2"/>
    </sheetView>
  </sheetViews>
  <sheetFormatPr defaultRowHeight="18" customHeight="1" outlineLevelCol="1" x14ac:dyDescent="0.25"/>
  <cols>
    <col min="1" max="1" width="11.5703125" style="38" hidden="1" customWidth="1" outlineLevel="1"/>
    <col min="2" max="2" width="15.28515625" style="38" hidden="1" customWidth="1" outlineLevel="1"/>
    <col min="3" max="3" width="14.42578125" style="38" hidden="1" customWidth="1" outlineLevel="1"/>
    <col min="4" max="4" width="18.85546875" style="38" hidden="1" customWidth="1" outlineLevel="1"/>
    <col min="5" max="5" width="21" style="38" hidden="1" customWidth="1" outlineLevel="1"/>
    <col min="6" max="6" width="10.5703125" style="39" hidden="1" customWidth="1" outlineLevel="1"/>
    <col min="7" max="7" width="19.5703125" style="39" hidden="1" customWidth="1" outlineLevel="1"/>
    <col min="8" max="8" width="10" style="40" hidden="1" customWidth="1" outlineLevel="1"/>
    <col min="9" max="9" width="27.42578125" style="39" hidden="1" customWidth="1" outlineLevel="1"/>
    <col min="10" max="10" width="2.7109375" style="39" customWidth="1" collapsed="1"/>
    <col min="11" max="11" width="21.7109375" style="39" customWidth="1"/>
    <col min="12" max="12" width="4.5703125" style="38" bestFit="1" customWidth="1"/>
    <col min="13" max="13" width="13.7109375" style="41" customWidth="1"/>
    <col min="14" max="14" width="38.7109375" style="41" customWidth="1"/>
    <col min="15" max="15" width="13.7109375" style="41" customWidth="1"/>
    <col min="16" max="16" width="38.7109375" style="41" customWidth="1"/>
    <col min="17" max="17" width="17.7109375" style="40" customWidth="1"/>
    <col min="18" max="18" width="14.7109375" style="40" customWidth="1"/>
    <col min="19" max="19" width="20.85546875" style="40" customWidth="1"/>
    <col min="20" max="20" width="65.7109375" style="39" customWidth="1"/>
    <col min="21" max="21" width="43.140625" style="42" customWidth="1"/>
    <col min="22" max="22" width="2.5703125" style="39" customWidth="1"/>
    <col min="23" max="23" width="34.5703125" style="39" bestFit="1" customWidth="1"/>
    <col min="24" max="24" width="3.85546875" style="39" bestFit="1" customWidth="1"/>
    <col min="25" max="16384" width="9.140625" style="39"/>
  </cols>
  <sheetData>
    <row r="1" spans="1:24" ht="5.25" customHeight="1" x14ac:dyDescent="0.25"/>
    <row r="2" spans="1:24" ht="18" customHeight="1" x14ac:dyDescent="0.3">
      <c r="N2" s="51" t="s">
        <v>817</v>
      </c>
      <c r="O2" s="148"/>
      <c r="P2" s="149"/>
      <c r="Q2" s="154" t="str">
        <f>IF(ISNA(VLOOKUP(O2,Data!A2:B35,2,FALSE))=TRUE,"",VLOOKUP(O2,Data!A2:B35,2,FALSE))</f>
        <v/>
      </c>
      <c r="R2" s="155"/>
      <c r="S2" s="156"/>
      <c r="T2" s="112"/>
      <c r="U2" s="43"/>
      <c r="X2" s="44"/>
    </row>
    <row r="3" spans="1:24" ht="18" customHeight="1" x14ac:dyDescent="0.25">
      <c r="N3" s="51" t="s">
        <v>24</v>
      </c>
      <c r="O3" s="150" t="str">
        <f>IF(O4="","",VLOOKUP(O4,Data!$D$17:$F$414,2,FALSE))</f>
        <v/>
      </c>
      <c r="P3" s="151"/>
      <c r="Q3" s="116" t="s">
        <v>737</v>
      </c>
      <c r="R3" s="117"/>
      <c r="S3" s="118"/>
      <c r="T3" s="45"/>
      <c r="U3" s="46"/>
      <c r="X3" s="44"/>
    </row>
    <row r="4" spans="1:24" ht="18" customHeight="1" x14ac:dyDescent="0.25">
      <c r="N4" s="51" t="s">
        <v>818</v>
      </c>
      <c r="O4" s="152"/>
      <c r="P4" s="153"/>
      <c r="X4" s="44"/>
    </row>
    <row r="5" spans="1:24" ht="18" customHeight="1" x14ac:dyDescent="0.25">
      <c r="N5" s="51" t="s">
        <v>26</v>
      </c>
      <c r="O5" s="148" t="s">
        <v>790</v>
      </c>
      <c r="P5" s="149"/>
      <c r="S5" s="39"/>
      <c r="X5" s="44"/>
    </row>
    <row r="6" spans="1:24" ht="9" customHeight="1" x14ac:dyDescent="0.25">
      <c r="N6" s="51"/>
      <c r="O6" s="75"/>
      <c r="P6" s="75"/>
      <c r="S6" s="71"/>
      <c r="X6" s="44"/>
    </row>
    <row r="7" spans="1:24" s="133" customFormat="1" ht="18" customHeight="1" x14ac:dyDescent="0.25">
      <c r="A7" s="140"/>
      <c r="B7" s="140"/>
      <c r="C7" s="140"/>
      <c r="D7" s="140"/>
      <c r="E7" s="140"/>
      <c r="H7" s="129"/>
      <c r="L7" s="140"/>
      <c r="M7" s="128"/>
      <c r="N7" s="141"/>
      <c r="O7" s="127"/>
      <c r="P7" s="128"/>
      <c r="Q7" s="129"/>
      <c r="R7" s="129"/>
      <c r="S7" s="130"/>
      <c r="X7" s="142"/>
    </row>
    <row r="8" spans="1:24" s="133" customFormat="1" ht="18" customHeight="1" x14ac:dyDescent="0.25">
      <c r="A8" s="162"/>
      <c r="B8" s="162"/>
      <c r="C8" s="162"/>
      <c r="D8" s="162"/>
      <c r="E8" s="162"/>
      <c r="F8" s="162"/>
      <c r="G8" s="162"/>
      <c r="H8" s="162"/>
      <c r="I8" s="162"/>
      <c r="J8" s="143"/>
      <c r="K8" s="143"/>
      <c r="L8" s="140"/>
      <c r="M8" s="128"/>
      <c r="O8" s="131"/>
      <c r="P8" s="132"/>
      <c r="Q8" s="129"/>
      <c r="R8" s="129"/>
      <c r="X8" s="142"/>
    </row>
    <row r="9" spans="1:24" s="133" customFormat="1" ht="18" customHeight="1" x14ac:dyDescent="0.25">
      <c r="A9" s="143"/>
      <c r="B9" s="143"/>
      <c r="C9" s="143"/>
      <c r="D9" s="143"/>
      <c r="E9" s="143"/>
      <c r="F9" s="143"/>
      <c r="G9" s="143"/>
      <c r="H9" s="143"/>
      <c r="I9" s="143"/>
      <c r="J9" s="143"/>
      <c r="K9" s="143"/>
      <c r="L9" s="140"/>
      <c r="M9" s="128"/>
      <c r="O9" s="134"/>
      <c r="P9" s="132"/>
      <c r="Q9" s="129"/>
      <c r="R9" s="129"/>
      <c r="S9" s="130"/>
      <c r="X9" s="142"/>
    </row>
    <row r="10" spans="1:24" s="133" customFormat="1" ht="18" customHeight="1" x14ac:dyDescent="0.3">
      <c r="A10" s="143"/>
      <c r="B10" s="143"/>
      <c r="C10" s="143"/>
      <c r="D10" s="143"/>
      <c r="E10" s="143"/>
      <c r="F10" s="143"/>
      <c r="G10" s="143"/>
      <c r="H10" s="143"/>
      <c r="I10" s="143"/>
      <c r="J10" s="143"/>
      <c r="K10" s="143"/>
      <c r="L10" s="140"/>
      <c r="M10" s="128"/>
      <c r="O10" s="130"/>
      <c r="P10" s="126"/>
      <c r="Q10" s="145" t="s">
        <v>819</v>
      </c>
      <c r="R10" s="129"/>
      <c r="S10" s="130"/>
      <c r="X10" s="142"/>
    </row>
    <row r="11" spans="1:24" s="41" customFormat="1" ht="9" customHeight="1" x14ac:dyDescent="0.25">
      <c r="A11" s="49" t="s">
        <v>0</v>
      </c>
      <c r="B11" s="49" t="s">
        <v>1</v>
      </c>
      <c r="C11" s="49" t="s">
        <v>2</v>
      </c>
      <c r="D11" s="49" t="s">
        <v>3</v>
      </c>
      <c r="E11" s="49" t="s">
        <v>4</v>
      </c>
      <c r="F11" s="49" t="s">
        <v>5</v>
      </c>
      <c r="G11" s="49" t="s">
        <v>6</v>
      </c>
      <c r="H11" s="49" t="s">
        <v>7</v>
      </c>
      <c r="I11" s="49" t="s">
        <v>8</v>
      </c>
      <c r="J11" s="49"/>
      <c r="K11" s="49"/>
      <c r="L11" s="53"/>
      <c r="P11" s="53"/>
      <c r="Q11" s="96"/>
      <c r="R11" s="96"/>
      <c r="S11" s="96"/>
      <c r="U11" s="49"/>
      <c r="X11" s="97"/>
    </row>
    <row r="12" spans="1:24" s="42" customFormat="1" ht="18" customHeight="1" x14ac:dyDescent="0.25">
      <c r="A12" s="38"/>
      <c r="B12" s="38"/>
      <c r="C12" s="50"/>
      <c r="D12" s="38"/>
      <c r="E12" s="38"/>
      <c r="H12" s="47"/>
      <c r="L12" s="90"/>
      <c r="M12" s="75"/>
      <c r="N12" s="75"/>
      <c r="O12" s="75"/>
      <c r="P12" s="75"/>
      <c r="Q12" s="58"/>
      <c r="R12" s="58"/>
      <c r="S12" s="58"/>
      <c r="T12" s="57"/>
      <c r="U12" s="57"/>
    </row>
    <row r="13" spans="1:24" ht="18" customHeight="1" x14ac:dyDescent="0.25">
      <c r="A13" s="38" t="s">
        <v>9</v>
      </c>
      <c r="B13" s="38">
        <v>1</v>
      </c>
      <c r="C13" s="50" t="str">
        <f>IF($O$4="","",$O$4)</f>
        <v/>
      </c>
      <c r="D13" s="38" t="str">
        <f>IF($O$5="","",$O$5)</f>
        <v>2017/18</v>
      </c>
      <c r="E13" s="38" t="str">
        <f>$O$3</f>
        <v/>
      </c>
      <c r="F13" s="39" t="str">
        <f>IF(H13="","","EBO"&amp;"9400")</f>
        <v/>
      </c>
      <c r="G13" s="40"/>
      <c r="H13" s="40" t="str">
        <f>IF(Q17="","",-SUM(S37))</f>
        <v/>
      </c>
      <c r="I13" s="39" t="str">
        <f>IF(H13="","","ParentPay "&amp;Q13&amp;"-"&amp;Q14)</f>
        <v/>
      </c>
      <c r="K13" s="38" t="s">
        <v>466</v>
      </c>
      <c r="N13" s="62"/>
      <c r="P13" s="95" t="s">
        <v>131</v>
      </c>
      <c r="Q13" s="161"/>
      <c r="R13" s="161"/>
    </row>
    <row r="14" spans="1:24" ht="18" customHeight="1" x14ac:dyDescent="0.25">
      <c r="A14" s="38" t="s">
        <v>9</v>
      </c>
      <c r="B14" s="38">
        <v>2</v>
      </c>
      <c r="C14" s="50" t="str">
        <f t="shared" ref="C14:C77" si="0">IF($O$4="","",$O$4)</f>
        <v/>
      </c>
      <c r="D14" s="38" t="str">
        <f t="shared" ref="D14:D77" si="1">IF($O$5="","",$O$5)</f>
        <v>2017/18</v>
      </c>
      <c r="E14" s="38" t="str">
        <f t="shared" ref="E14:E36" si="2">$O$3</f>
        <v/>
      </c>
      <c r="F14" s="39" t="str">
        <f>IF(H13="","","EBO"&amp;"9425")</f>
        <v/>
      </c>
      <c r="G14" s="42" t="str">
        <f>IF(F14="","","B_BFWD")</f>
        <v/>
      </c>
      <c r="H14" s="40" t="str">
        <f>IF(G14="","",SUM(Q37))</f>
        <v/>
      </c>
      <c r="I14" s="39" t="str">
        <f>IF(H14="","","ParentPay "&amp;Q13&amp;"-"&amp;Q14)</f>
        <v/>
      </c>
      <c r="N14" s="62"/>
      <c r="P14" s="95" t="s">
        <v>132</v>
      </c>
      <c r="Q14" s="161"/>
      <c r="R14" s="161"/>
    </row>
    <row r="15" spans="1:24" ht="18" customHeight="1" x14ac:dyDescent="0.25">
      <c r="A15" s="38" t="s">
        <v>9</v>
      </c>
      <c r="B15" s="38">
        <v>3</v>
      </c>
      <c r="C15" s="50" t="str">
        <f t="shared" si="0"/>
        <v/>
      </c>
      <c r="D15" s="38" t="str">
        <f t="shared" si="1"/>
        <v>2017/18</v>
      </c>
      <c r="E15" s="38" t="str">
        <f>$O$3</f>
        <v/>
      </c>
      <c r="F15" s="39" t="str">
        <f>IF(H13="","","EBO"&amp;"9425")</f>
        <v/>
      </c>
      <c r="G15" s="42" t="str">
        <f>IF(F15="","","B_BFWD")</f>
        <v/>
      </c>
      <c r="H15" s="40" t="str">
        <f>IF(G15="","",-SUM(Q37))</f>
        <v/>
      </c>
      <c r="I15" s="39" t="str">
        <f>IF(H15="","","ParentPay "&amp;Q13&amp;"-"&amp;Q14)</f>
        <v/>
      </c>
    </row>
    <row r="16" spans="1:24" ht="18" customHeight="1" x14ac:dyDescent="0.25">
      <c r="A16" s="38" t="s">
        <v>9</v>
      </c>
      <c r="B16" s="38">
        <v>4</v>
      </c>
      <c r="C16" s="50" t="str">
        <f t="shared" si="0"/>
        <v/>
      </c>
      <c r="D16" s="38" t="str">
        <f t="shared" si="1"/>
        <v>2017/18</v>
      </c>
      <c r="E16" s="38" t="str">
        <f t="shared" si="2"/>
        <v/>
      </c>
      <c r="F16" s="39" t="str">
        <f>IF(H13="","","EBO"&amp;"9521")</f>
        <v/>
      </c>
      <c r="G16" s="42" t="str">
        <f>IF(F16="","",LEFT($O$5,4)&amp;RIGHT($O$5,2)&amp;"M"&amp;$O$3)</f>
        <v/>
      </c>
      <c r="H16" s="40" t="str">
        <f>IF(G16="","",SUM(R37))</f>
        <v/>
      </c>
      <c r="I16" s="39" t="str">
        <f>IF(H16="","","ParentPay "&amp;Q13&amp;"-"&amp;Q14)</f>
        <v/>
      </c>
      <c r="M16" s="67" t="s">
        <v>32</v>
      </c>
      <c r="N16" s="64"/>
      <c r="O16" s="64" t="s">
        <v>27</v>
      </c>
      <c r="P16" s="72"/>
      <c r="Q16" s="52" t="s">
        <v>29</v>
      </c>
      <c r="R16" s="52" t="s">
        <v>30</v>
      </c>
      <c r="S16" s="52" t="s">
        <v>28</v>
      </c>
      <c r="T16" s="53" t="s">
        <v>31</v>
      </c>
      <c r="U16" s="90" t="s">
        <v>465</v>
      </c>
    </row>
    <row r="17" spans="1:21" ht="18" customHeight="1" x14ac:dyDescent="0.25">
      <c r="A17" s="38" t="s">
        <v>9</v>
      </c>
      <c r="B17" s="38">
        <v>5</v>
      </c>
      <c r="C17" s="50" t="str">
        <f t="shared" si="0"/>
        <v/>
      </c>
      <c r="D17" s="38" t="str">
        <f t="shared" si="1"/>
        <v>2017/18</v>
      </c>
      <c r="E17" s="38" t="str">
        <f t="shared" si="2"/>
        <v/>
      </c>
      <c r="F17" s="39" t="str">
        <f>IF(Q17="","",$O$2&amp;M17)</f>
        <v/>
      </c>
      <c r="G17" s="39" t="str">
        <f>IF(Q17="","",O17)</f>
        <v/>
      </c>
      <c r="H17" s="47" t="str">
        <f>IF(Q17="","",SUM(Q17))</f>
        <v/>
      </c>
      <c r="I17" s="39" t="str">
        <f>IF(Q17="","",T17)</f>
        <v/>
      </c>
      <c r="L17" s="53">
        <v>1</v>
      </c>
      <c r="M17" s="92">
        <v>5155</v>
      </c>
      <c r="N17" s="100" t="str">
        <f>IF(M17="","",IF(ISNA(VLOOKUP(M17,Data!R:S,2,FALSE))=TRUE,"Does not exist, please check and re-enter",VLOOKUP(M17,Data!R:S,2,FALSE)))</f>
        <v xml:space="preserve"> Bank Charges</v>
      </c>
      <c r="O17" s="92" t="s">
        <v>10</v>
      </c>
      <c r="P17" s="100" t="str">
        <f>IF(O17="","",IF(ISNA(VLOOKUP(O17,Data!U:V,2,FALSE))=TRUE,"Does not exist, please check and re-enter",VLOOKUP(O17,Data!U:V,2,FALSE)))</f>
        <v>Administration</v>
      </c>
      <c r="Q17" s="29"/>
      <c r="R17" s="29"/>
      <c r="S17" s="54" t="str">
        <f t="shared" ref="S17:S36" si="3">IF(Q17="","",SUM(Q17:R17))</f>
        <v/>
      </c>
      <c r="T17" s="59" t="s">
        <v>144</v>
      </c>
      <c r="U17" s="103"/>
    </row>
    <row r="18" spans="1:21" ht="18" customHeight="1" x14ac:dyDescent="0.25">
      <c r="A18" s="38" t="s">
        <v>9</v>
      </c>
      <c r="B18" s="38">
        <v>6</v>
      </c>
      <c r="C18" s="50" t="str">
        <f t="shared" si="0"/>
        <v/>
      </c>
      <c r="D18" s="38" t="str">
        <f t="shared" si="1"/>
        <v>2017/18</v>
      </c>
      <c r="E18" s="38" t="str">
        <f t="shared" si="2"/>
        <v/>
      </c>
      <c r="F18" s="39" t="str">
        <f t="shared" ref="F18:F35" si="4">IF(M18="","",$O$2&amp;M18)</f>
        <v/>
      </c>
      <c r="G18" s="39" t="str">
        <f t="shared" ref="G18:G36" si="5">IF(Q18="","",O18)</f>
        <v/>
      </c>
      <c r="H18" s="47" t="str">
        <f t="shared" ref="H18:H36" si="6">IF(Q18="","",SUM(Q18))</f>
        <v/>
      </c>
      <c r="I18" s="39" t="str">
        <f t="shared" ref="I18:I36" si="7">IF(T18="","",T18)</f>
        <v/>
      </c>
      <c r="L18" s="53">
        <v>2</v>
      </c>
      <c r="M18" s="109"/>
      <c r="N18" s="100" t="str">
        <f>IF(M18="","",IF(ISNA(VLOOKUP(M18,Data!R:S,2,FALSE))=TRUE,"Does not exist, please check and re-enter",VLOOKUP(M18,Data!R:S,2,FALSE)))</f>
        <v/>
      </c>
      <c r="O18" s="65"/>
      <c r="P18" s="100" t="str">
        <f>IF(O18="","",IF(ISNA(VLOOKUP(O18,Data!U:V,2,FALSE))=TRUE,"Does not exist, please check and re-enter",VLOOKUP(O18,Data!U:V,2,FALSE)))</f>
        <v/>
      </c>
      <c r="Q18" s="29"/>
      <c r="R18" s="60">
        <v>0</v>
      </c>
      <c r="S18" s="54" t="str">
        <f t="shared" si="3"/>
        <v/>
      </c>
      <c r="T18" s="28"/>
      <c r="U18" s="103"/>
    </row>
    <row r="19" spans="1:21" ht="18" customHeight="1" x14ac:dyDescent="0.25">
      <c r="A19" s="38" t="s">
        <v>9</v>
      </c>
      <c r="B19" s="38">
        <v>7</v>
      </c>
      <c r="C19" s="50" t="str">
        <f t="shared" si="0"/>
        <v/>
      </c>
      <c r="D19" s="38" t="str">
        <f t="shared" si="1"/>
        <v>2017/18</v>
      </c>
      <c r="E19" s="38" t="str">
        <f t="shared" si="2"/>
        <v/>
      </c>
      <c r="F19" s="39" t="str">
        <f t="shared" si="4"/>
        <v/>
      </c>
      <c r="G19" s="39" t="str">
        <f t="shared" si="5"/>
        <v/>
      </c>
      <c r="H19" s="47" t="str">
        <f t="shared" si="6"/>
        <v/>
      </c>
      <c r="I19" s="39" t="str">
        <f t="shared" si="7"/>
        <v/>
      </c>
      <c r="L19" s="53">
        <v>3</v>
      </c>
      <c r="M19" s="109"/>
      <c r="N19" s="100" t="str">
        <f>IF(M19="","",IF(ISNA(VLOOKUP(M19,Data!R:S,2,FALSE))=TRUE,"Does not exist, please check and re-enter",VLOOKUP(M19,Data!R:S,2,FALSE)))</f>
        <v/>
      </c>
      <c r="O19" s="65"/>
      <c r="P19" s="100" t="str">
        <f>IF(O19="","",IF(ISNA(VLOOKUP(O19,Data!U:V,2,FALSE))=TRUE,"Does not exist, please check and re-enter",VLOOKUP(O19,Data!U:V,2,FALSE)))</f>
        <v/>
      </c>
      <c r="Q19" s="29"/>
      <c r="R19" s="60">
        <v>0</v>
      </c>
      <c r="S19" s="54" t="str">
        <f t="shared" si="3"/>
        <v/>
      </c>
      <c r="T19" s="28"/>
      <c r="U19" s="103"/>
    </row>
    <row r="20" spans="1:21" ht="18" customHeight="1" x14ac:dyDescent="0.25">
      <c r="A20" s="38" t="s">
        <v>9</v>
      </c>
      <c r="B20" s="38">
        <v>8</v>
      </c>
      <c r="C20" s="50" t="str">
        <f t="shared" si="0"/>
        <v/>
      </c>
      <c r="D20" s="38" t="str">
        <f t="shared" si="1"/>
        <v>2017/18</v>
      </c>
      <c r="E20" s="38" t="str">
        <f t="shared" si="2"/>
        <v/>
      </c>
      <c r="F20" s="39" t="str">
        <f t="shared" si="4"/>
        <v/>
      </c>
      <c r="G20" s="39" t="str">
        <f t="shared" si="5"/>
        <v/>
      </c>
      <c r="H20" s="47" t="str">
        <f t="shared" si="6"/>
        <v/>
      </c>
      <c r="I20" s="39" t="str">
        <f t="shared" si="7"/>
        <v/>
      </c>
      <c r="L20" s="53">
        <v>4</v>
      </c>
      <c r="M20" s="109"/>
      <c r="N20" s="100" t="str">
        <f>IF(M20="","",IF(ISNA(VLOOKUP(M20,Data!R:S,2,FALSE))=TRUE,"Does not exist, please check and re-enter",VLOOKUP(M20,Data!R:S,2,FALSE)))</f>
        <v/>
      </c>
      <c r="O20" s="65"/>
      <c r="P20" s="100" t="str">
        <f>IF(O20="","",IF(ISNA(VLOOKUP(O20,Data!U:V,2,FALSE))=TRUE,"Does not exist, please check and re-enter",VLOOKUP(O20,Data!U:V,2,FALSE)))</f>
        <v/>
      </c>
      <c r="Q20" s="29"/>
      <c r="R20" s="60">
        <v>0</v>
      </c>
      <c r="S20" s="54" t="str">
        <f t="shared" si="3"/>
        <v/>
      </c>
      <c r="T20" s="28"/>
      <c r="U20" s="103"/>
    </row>
    <row r="21" spans="1:21" ht="18" customHeight="1" x14ac:dyDescent="0.25">
      <c r="A21" s="38" t="s">
        <v>9</v>
      </c>
      <c r="B21" s="38">
        <v>9</v>
      </c>
      <c r="C21" s="50" t="str">
        <f t="shared" si="0"/>
        <v/>
      </c>
      <c r="D21" s="38" t="str">
        <f t="shared" si="1"/>
        <v>2017/18</v>
      </c>
      <c r="E21" s="38" t="str">
        <f t="shared" si="2"/>
        <v/>
      </c>
      <c r="F21" s="39" t="str">
        <f t="shared" si="4"/>
        <v/>
      </c>
      <c r="G21" s="39" t="str">
        <f t="shared" si="5"/>
        <v/>
      </c>
      <c r="H21" s="47" t="str">
        <f t="shared" si="6"/>
        <v/>
      </c>
      <c r="I21" s="39" t="str">
        <f t="shared" si="7"/>
        <v/>
      </c>
      <c r="L21" s="53">
        <v>5</v>
      </c>
      <c r="M21" s="109"/>
      <c r="N21" s="100" t="str">
        <f>IF(M21="","",IF(ISNA(VLOOKUP(M21,Data!R:S,2,FALSE))=TRUE,"Does not exist, please check and re-enter",VLOOKUP(M21,Data!R:S,2,FALSE)))</f>
        <v/>
      </c>
      <c r="O21" s="65"/>
      <c r="P21" s="100" t="str">
        <f>IF(O21="","",IF(ISNA(VLOOKUP(O21,Data!U:V,2,FALSE))=TRUE,"Does not exist, please check and re-enter",VLOOKUP(O21,Data!U:V,2,FALSE)))</f>
        <v/>
      </c>
      <c r="Q21" s="29"/>
      <c r="R21" s="60">
        <v>0</v>
      </c>
      <c r="S21" s="54" t="str">
        <f t="shared" si="3"/>
        <v/>
      </c>
      <c r="T21" s="28"/>
      <c r="U21" s="103"/>
    </row>
    <row r="22" spans="1:21" ht="18" customHeight="1" x14ac:dyDescent="0.25">
      <c r="A22" s="38" t="s">
        <v>9</v>
      </c>
      <c r="B22" s="38">
        <v>10</v>
      </c>
      <c r="C22" s="50" t="str">
        <f t="shared" si="0"/>
        <v/>
      </c>
      <c r="D22" s="38" t="str">
        <f t="shared" si="1"/>
        <v>2017/18</v>
      </c>
      <c r="E22" s="38" t="str">
        <f t="shared" si="2"/>
        <v/>
      </c>
      <c r="F22" s="39" t="str">
        <f t="shared" si="4"/>
        <v/>
      </c>
      <c r="G22" s="39" t="str">
        <f t="shared" si="5"/>
        <v/>
      </c>
      <c r="H22" s="47" t="str">
        <f t="shared" si="6"/>
        <v/>
      </c>
      <c r="I22" s="39" t="str">
        <f t="shared" si="7"/>
        <v/>
      </c>
      <c r="L22" s="53">
        <v>6</v>
      </c>
      <c r="M22" s="109"/>
      <c r="N22" s="100" t="str">
        <f>IF(M22="","",IF(ISNA(VLOOKUP(M22,Data!R:S,2,FALSE))=TRUE,"Does not exist, please check and re-enter",VLOOKUP(M22,Data!R:S,2,FALSE)))</f>
        <v/>
      </c>
      <c r="O22" s="65"/>
      <c r="P22" s="100" t="str">
        <f>IF(O22="","",IF(ISNA(VLOOKUP(O22,Data!U:V,2,FALSE))=TRUE,"Does not exist, please check and re-enter",VLOOKUP(O22,Data!U:V,2,FALSE)))</f>
        <v/>
      </c>
      <c r="Q22" s="29"/>
      <c r="R22" s="60">
        <v>0</v>
      </c>
      <c r="S22" s="54" t="str">
        <f t="shared" si="3"/>
        <v/>
      </c>
      <c r="T22" s="28"/>
      <c r="U22" s="103"/>
    </row>
    <row r="23" spans="1:21" ht="18" customHeight="1" x14ac:dyDescent="0.25">
      <c r="A23" s="38" t="s">
        <v>9</v>
      </c>
      <c r="B23" s="38">
        <v>11</v>
      </c>
      <c r="C23" s="50" t="str">
        <f t="shared" si="0"/>
        <v/>
      </c>
      <c r="D23" s="38" t="str">
        <f t="shared" si="1"/>
        <v>2017/18</v>
      </c>
      <c r="E23" s="38" t="str">
        <f t="shared" si="2"/>
        <v/>
      </c>
      <c r="F23" s="39" t="str">
        <f t="shared" si="4"/>
        <v/>
      </c>
      <c r="G23" s="39" t="str">
        <f t="shared" si="5"/>
        <v/>
      </c>
      <c r="H23" s="47" t="str">
        <f t="shared" si="6"/>
        <v/>
      </c>
      <c r="I23" s="39" t="str">
        <f t="shared" si="7"/>
        <v/>
      </c>
      <c r="L23" s="53">
        <v>7</v>
      </c>
      <c r="M23" s="109"/>
      <c r="N23" s="100" t="str">
        <f>IF(M23="","",IF(ISNA(VLOOKUP(M23,Data!R:S,2,FALSE))=TRUE,"Does not exist, please check and re-enter",VLOOKUP(M23,Data!R:S,2,FALSE)))</f>
        <v/>
      </c>
      <c r="O23" s="65"/>
      <c r="P23" s="100" t="str">
        <f>IF(O23="","",IF(ISNA(VLOOKUP(O23,Data!U:V,2,FALSE))=TRUE,"Does not exist, please check and re-enter",VLOOKUP(O23,Data!U:V,2,FALSE)))</f>
        <v/>
      </c>
      <c r="Q23" s="29"/>
      <c r="R23" s="60">
        <v>0</v>
      </c>
      <c r="S23" s="54" t="str">
        <f t="shared" si="3"/>
        <v/>
      </c>
      <c r="T23" s="28"/>
      <c r="U23" s="103"/>
    </row>
    <row r="24" spans="1:21" ht="18" customHeight="1" x14ac:dyDescent="0.25">
      <c r="A24" s="38" t="s">
        <v>9</v>
      </c>
      <c r="B24" s="38">
        <v>12</v>
      </c>
      <c r="C24" s="50" t="str">
        <f t="shared" si="0"/>
        <v/>
      </c>
      <c r="D24" s="38" t="str">
        <f t="shared" si="1"/>
        <v>2017/18</v>
      </c>
      <c r="E24" s="38" t="str">
        <f t="shared" si="2"/>
        <v/>
      </c>
      <c r="F24" s="39" t="str">
        <f t="shared" si="4"/>
        <v/>
      </c>
      <c r="G24" s="39" t="str">
        <f t="shared" si="5"/>
        <v/>
      </c>
      <c r="H24" s="47" t="str">
        <f t="shared" si="6"/>
        <v/>
      </c>
      <c r="I24" s="39" t="str">
        <f t="shared" si="7"/>
        <v/>
      </c>
      <c r="L24" s="53">
        <v>8</v>
      </c>
      <c r="M24" s="109"/>
      <c r="N24" s="100" t="str">
        <f>IF(M24="","",IF(ISNA(VLOOKUP(M24,Data!R:S,2,FALSE))=TRUE,"Does not exist, please check and re-enter",VLOOKUP(M24,Data!R:S,2,FALSE)))</f>
        <v/>
      </c>
      <c r="O24" s="65"/>
      <c r="P24" s="100" t="str">
        <f>IF(O24="","",IF(ISNA(VLOOKUP(O24,Data!U:V,2,FALSE))=TRUE,"Does not exist, please check and re-enter",VLOOKUP(O24,Data!U:V,2,FALSE)))</f>
        <v/>
      </c>
      <c r="Q24" s="29"/>
      <c r="R24" s="60">
        <v>0</v>
      </c>
      <c r="S24" s="54" t="str">
        <f t="shared" si="3"/>
        <v/>
      </c>
      <c r="T24" s="28"/>
      <c r="U24" s="103"/>
    </row>
    <row r="25" spans="1:21" ht="18" customHeight="1" x14ac:dyDescent="0.25">
      <c r="A25" s="38" t="s">
        <v>9</v>
      </c>
      <c r="B25" s="38">
        <v>13</v>
      </c>
      <c r="C25" s="50" t="str">
        <f t="shared" si="0"/>
        <v/>
      </c>
      <c r="D25" s="38" t="str">
        <f t="shared" si="1"/>
        <v>2017/18</v>
      </c>
      <c r="E25" s="38" t="str">
        <f t="shared" si="2"/>
        <v/>
      </c>
      <c r="F25" s="39" t="str">
        <f t="shared" si="4"/>
        <v/>
      </c>
      <c r="G25" s="39" t="str">
        <f t="shared" si="5"/>
        <v/>
      </c>
      <c r="H25" s="47" t="str">
        <f t="shared" si="6"/>
        <v/>
      </c>
      <c r="I25" s="39" t="str">
        <f t="shared" si="7"/>
        <v/>
      </c>
      <c r="L25" s="53">
        <v>9</v>
      </c>
      <c r="M25" s="109"/>
      <c r="N25" s="100" t="str">
        <f>IF(M25="","",IF(ISNA(VLOOKUP(M25,Data!R:S,2,FALSE))=TRUE,"Does not exist, please check and re-enter",VLOOKUP(M25,Data!R:S,2,FALSE)))</f>
        <v/>
      </c>
      <c r="O25" s="65"/>
      <c r="P25" s="100" t="str">
        <f>IF(O25="","",IF(ISNA(VLOOKUP(O25,Data!U:V,2,FALSE))=TRUE,"Does not exist, please check and re-enter",VLOOKUP(O25,Data!U:V,2,FALSE)))</f>
        <v/>
      </c>
      <c r="Q25" s="29"/>
      <c r="R25" s="60">
        <v>0</v>
      </c>
      <c r="S25" s="54" t="str">
        <f t="shared" si="3"/>
        <v/>
      </c>
      <c r="T25" s="28"/>
      <c r="U25" s="103"/>
    </row>
    <row r="26" spans="1:21" ht="18" customHeight="1" x14ac:dyDescent="0.25">
      <c r="A26" s="38" t="s">
        <v>9</v>
      </c>
      <c r="B26" s="38">
        <v>14</v>
      </c>
      <c r="C26" s="50" t="str">
        <f t="shared" si="0"/>
        <v/>
      </c>
      <c r="D26" s="38" t="str">
        <f t="shared" si="1"/>
        <v>2017/18</v>
      </c>
      <c r="E26" s="38" t="str">
        <f t="shared" si="2"/>
        <v/>
      </c>
      <c r="F26" s="39" t="str">
        <f t="shared" si="4"/>
        <v/>
      </c>
      <c r="G26" s="39" t="str">
        <f t="shared" si="5"/>
        <v/>
      </c>
      <c r="H26" s="47" t="str">
        <f t="shared" si="6"/>
        <v/>
      </c>
      <c r="I26" s="39" t="str">
        <f t="shared" si="7"/>
        <v/>
      </c>
      <c r="L26" s="53">
        <v>10</v>
      </c>
      <c r="M26" s="109"/>
      <c r="N26" s="100" t="str">
        <f>IF(M26="","",IF(ISNA(VLOOKUP(M26,Data!R:S,2,FALSE))=TRUE,"Does not exist, please check and re-enter",VLOOKUP(M26,Data!R:S,2,FALSE)))</f>
        <v/>
      </c>
      <c r="O26" s="65"/>
      <c r="P26" s="100" t="str">
        <f>IF(O26="","",IF(ISNA(VLOOKUP(O26,Data!U:V,2,FALSE))=TRUE,"Does not exist, please check and re-enter",VLOOKUP(O26,Data!U:V,2,FALSE)))</f>
        <v/>
      </c>
      <c r="Q26" s="29"/>
      <c r="R26" s="60">
        <v>0</v>
      </c>
      <c r="S26" s="54" t="str">
        <f t="shared" si="3"/>
        <v/>
      </c>
      <c r="T26" s="28"/>
      <c r="U26" s="103"/>
    </row>
    <row r="27" spans="1:21" ht="18" customHeight="1" x14ac:dyDescent="0.25">
      <c r="A27" s="38" t="s">
        <v>9</v>
      </c>
      <c r="B27" s="38">
        <v>15</v>
      </c>
      <c r="C27" s="50" t="str">
        <f t="shared" si="0"/>
        <v/>
      </c>
      <c r="D27" s="38" t="str">
        <f t="shared" si="1"/>
        <v>2017/18</v>
      </c>
      <c r="E27" s="38" t="str">
        <f t="shared" si="2"/>
        <v/>
      </c>
      <c r="F27" s="39" t="str">
        <f t="shared" si="4"/>
        <v/>
      </c>
      <c r="G27" s="39" t="str">
        <f t="shared" si="5"/>
        <v/>
      </c>
      <c r="H27" s="47" t="str">
        <f t="shared" si="6"/>
        <v/>
      </c>
      <c r="I27" s="39" t="str">
        <f t="shared" si="7"/>
        <v/>
      </c>
      <c r="L27" s="53">
        <v>11</v>
      </c>
      <c r="M27" s="109"/>
      <c r="N27" s="100" t="str">
        <f>IF(M27="","",IF(ISNA(VLOOKUP(M27,Data!R:S,2,FALSE))=TRUE,"Does not exist, please check and re-enter",VLOOKUP(M27,Data!R:S,2,FALSE)))</f>
        <v/>
      </c>
      <c r="O27" s="65"/>
      <c r="P27" s="100" t="str">
        <f>IF(O27="","",IF(ISNA(VLOOKUP(O27,Data!U:V,2,FALSE))=TRUE,"Does not exist, please check and re-enter",VLOOKUP(O27,Data!U:V,2,FALSE)))</f>
        <v/>
      </c>
      <c r="Q27" s="29"/>
      <c r="R27" s="60">
        <v>0</v>
      </c>
      <c r="S27" s="54" t="str">
        <f t="shared" si="3"/>
        <v/>
      </c>
      <c r="T27" s="28"/>
      <c r="U27" s="103"/>
    </row>
    <row r="28" spans="1:21" ht="18" customHeight="1" x14ac:dyDescent="0.25">
      <c r="A28" s="38" t="s">
        <v>9</v>
      </c>
      <c r="B28" s="38">
        <v>16</v>
      </c>
      <c r="C28" s="50" t="str">
        <f t="shared" si="0"/>
        <v/>
      </c>
      <c r="D28" s="38" t="str">
        <f t="shared" si="1"/>
        <v>2017/18</v>
      </c>
      <c r="E28" s="38" t="str">
        <f t="shared" si="2"/>
        <v/>
      </c>
      <c r="F28" s="39" t="str">
        <f t="shared" si="4"/>
        <v/>
      </c>
      <c r="G28" s="39" t="str">
        <f t="shared" si="5"/>
        <v/>
      </c>
      <c r="H28" s="47" t="str">
        <f t="shared" si="6"/>
        <v/>
      </c>
      <c r="I28" s="39" t="str">
        <f t="shared" si="7"/>
        <v/>
      </c>
      <c r="L28" s="53">
        <v>12</v>
      </c>
      <c r="M28" s="109"/>
      <c r="N28" s="100" t="str">
        <f>IF(M28="","",IF(ISNA(VLOOKUP(M28,Data!R:S,2,FALSE))=TRUE,"Does not exist, please check and re-enter",VLOOKUP(M28,Data!R:S,2,FALSE)))</f>
        <v/>
      </c>
      <c r="O28" s="65"/>
      <c r="P28" s="100" t="str">
        <f>IF(O28="","",IF(ISNA(VLOOKUP(O28,Data!U:V,2,FALSE))=TRUE,"Does not exist, please check and re-enter",VLOOKUP(O28,Data!U:V,2,FALSE)))</f>
        <v/>
      </c>
      <c r="Q28" s="29"/>
      <c r="R28" s="60">
        <v>0</v>
      </c>
      <c r="S28" s="54" t="str">
        <f t="shared" si="3"/>
        <v/>
      </c>
      <c r="T28" s="28"/>
      <c r="U28" s="103"/>
    </row>
    <row r="29" spans="1:21" ht="18" customHeight="1" x14ac:dyDescent="0.25">
      <c r="A29" s="38" t="s">
        <v>9</v>
      </c>
      <c r="B29" s="38">
        <v>17</v>
      </c>
      <c r="C29" s="50" t="str">
        <f t="shared" si="0"/>
        <v/>
      </c>
      <c r="D29" s="38" t="str">
        <f t="shared" si="1"/>
        <v>2017/18</v>
      </c>
      <c r="E29" s="38" t="str">
        <f t="shared" si="2"/>
        <v/>
      </c>
      <c r="F29" s="39" t="str">
        <f t="shared" si="4"/>
        <v/>
      </c>
      <c r="G29" s="39" t="str">
        <f t="shared" si="5"/>
        <v/>
      </c>
      <c r="H29" s="47" t="str">
        <f t="shared" si="6"/>
        <v/>
      </c>
      <c r="I29" s="39" t="str">
        <f t="shared" si="7"/>
        <v/>
      </c>
      <c r="L29" s="53">
        <v>13</v>
      </c>
      <c r="M29" s="109"/>
      <c r="N29" s="100" t="str">
        <f>IF(M29="","",IF(ISNA(VLOOKUP(M29,Data!R:S,2,FALSE))=TRUE,"Does not exist, please check and re-enter",VLOOKUP(M29,Data!R:S,2,FALSE)))</f>
        <v/>
      </c>
      <c r="O29" s="65"/>
      <c r="P29" s="100" t="str">
        <f>IF(O29="","",IF(ISNA(VLOOKUP(O29,Data!U:V,2,FALSE))=TRUE,"Does not exist, please check and re-enter",VLOOKUP(O29,Data!U:V,2,FALSE)))</f>
        <v/>
      </c>
      <c r="Q29" s="29"/>
      <c r="R29" s="60">
        <v>0</v>
      </c>
      <c r="S29" s="54" t="str">
        <f t="shared" si="3"/>
        <v/>
      </c>
      <c r="T29" s="28"/>
      <c r="U29" s="103"/>
    </row>
    <row r="30" spans="1:21" ht="18" customHeight="1" x14ac:dyDescent="0.25">
      <c r="A30" s="38" t="s">
        <v>9</v>
      </c>
      <c r="B30" s="38">
        <v>18</v>
      </c>
      <c r="C30" s="50" t="str">
        <f t="shared" si="0"/>
        <v/>
      </c>
      <c r="D30" s="38" t="str">
        <f t="shared" si="1"/>
        <v>2017/18</v>
      </c>
      <c r="E30" s="38" t="str">
        <f t="shared" si="2"/>
        <v/>
      </c>
      <c r="F30" s="39" t="str">
        <f t="shared" si="4"/>
        <v/>
      </c>
      <c r="G30" s="39" t="str">
        <f t="shared" si="5"/>
        <v/>
      </c>
      <c r="H30" s="47" t="str">
        <f t="shared" si="6"/>
        <v/>
      </c>
      <c r="I30" s="39" t="str">
        <f t="shared" si="7"/>
        <v/>
      </c>
      <c r="L30" s="53">
        <v>14</v>
      </c>
      <c r="M30" s="109"/>
      <c r="N30" s="100" t="str">
        <f>IF(M30="","",IF(ISNA(VLOOKUP(M30,Data!R:S,2,FALSE))=TRUE,"Does not exist, please check and re-enter",VLOOKUP(M30,Data!R:S,2,FALSE)))</f>
        <v/>
      </c>
      <c r="O30" s="65"/>
      <c r="P30" s="100" t="str">
        <f>IF(O30="","",IF(ISNA(VLOOKUP(O30,Data!U:V,2,FALSE))=TRUE,"Does not exist, please check and re-enter",VLOOKUP(O30,Data!U:V,2,FALSE)))</f>
        <v/>
      </c>
      <c r="Q30" s="29"/>
      <c r="R30" s="60">
        <v>0</v>
      </c>
      <c r="S30" s="54" t="str">
        <f t="shared" si="3"/>
        <v/>
      </c>
      <c r="T30" s="28"/>
      <c r="U30" s="103"/>
    </row>
    <row r="31" spans="1:21" ht="18" customHeight="1" x14ac:dyDescent="0.25">
      <c r="A31" s="38" t="s">
        <v>9</v>
      </c>
      <c r="B31" s="38">
        <v>19</v>
      </c>
      <c r="C31" s="50" t="str">
        <f t="shared" si="0"/>
        <v/>
      </c>
      <c r="D31" s="38" t="str">
        <f t="shared" si="1"/>
        <v>2017/18</v>
      </c>
      <c r="E31" s="38" t="str">
        <f t="shared" si="2"/>
        <v/>
      </c>
      <c r="F31" s="39" t="str">
        <f t="shared" si="4"/>
        <v/>
      </c>
      <c r="G31" s="39" t="str">
        <f t="shared" si="5"/>
        <v/>
      </c>
      <c r="H31" s="47" t="str">
        <f t="shared" si="6"/>
        <v/>
      </c>
      <c r="I31" s="39" t="str">
        <f t="shared" si="7"/>
        <v/>
      </c>
      <c r="L31" s="53">
        <v>15</v>
      </c>
      <c r="M31" s="109"/>
      <c r="N31" s="100" t="str">
        <f>IF(M31="","",IF(ISNA(VLOOKUP(M31,Data!R:S,2,FALSE))=TRUE,"Does not exist, please check and re-enter",VLOOKUP(M31,Data!R:S,2,FALSE)))</f>
        <v/>
      </c>
      <c r="O31" s="65"/>
      <c r="P31" s="100" t="str">
        <f>IF(O31="","",IF(ISNA(VLOOKUP(O31,Data!U:V,2,FALSE))=TRUE,"Does not exist, please check and re-enter",VLOOKUP(O31,Data!U:V,2,FALSE)))</f>
        <v/>
      </c>
      <c r="Q31" s="29"/>
      <c r="R31" s="60">
        <v>0</v>
      </c>
      <c r="S31" s="54" t="str">
        <f t="shared" si="3"/>
        <v/>
      </c>
      <c r="T31" s="28"/>
      <c r="U31" s="103"/>
    </row>
    <row r="32" spans="1:21" ht="18" customHeight="1" x14ac:dyDescent="0.25">
      <c r="A32" s="38" t="s">
        <v>9</v>
      </c>
      <c r="B32" s="38">
        <v>20</v>
      </c>
      <c r="C32" s="50" t="str">
        <f t="shared" si="0"/>
        <v/>
      </c>
      <c r="D32" s="38" t="str">
        <f t="shared" si="1"/>
        <v>2017/18</v>
      </c>
      <c r="E32" s="38" t="str">
        <f t="shared" si="2"/>
        <v/>
      </c>
      <c r="F32" s="39" t="str">
        <f t="shared" si="4"/>
        <v/>
      </c>
      <c r="G32" s="39" t="str">
        <f t="shared" si="5"/>
        <v/>
      </c>
      <c r="H32" s="47" t="str">
        <f t="shared" si="6"/>
        <v/>
      </c>
      <c r="I32" s="39" t="str">
        <f t="shared" si="7"/>
        <v/>
      </c>
      <c r="L32" s="53">
        <v>16</v>
      </c>
      <c r="M32" s="109"/>
      <c r="N32" s="100" t="str">
        <f>IF(M32="","",IF(ISNA(VLOOKUP(M32,Data!R:S,2,FALSE))=TRUE,"Does not exist, please check and re-enter",VLOOKUP(M32,Data!R:S,2,FALSE)))</f>
        <v/>
      </c>
      <c r="O32" s="65"/>
      <c r="P32" s="100" t="str">
        <f>IF(O32="","",IF(ISNA(VLOOKUP(O32,Data!U:V,2,FALSE))=TRUE,"Does not exist, please check and re-enter",VLOOKUP(O32,Data!U:V,2,FALSE)))</f>
        <v/>
      </c>
      <c r="Q32" s="29"/>
      <c r="R32" s="60">
        <v>0</v>
      </c>
      <c r="S32" s="54" t="str">
        <f t="shared" si="3"/>
        <v/>
      </c>
      <c r="T32" s="28"/>
      <c r="U32" s="103"/>
    </row>
    <row r="33" spans="1:21" ht="18" customHeight="1" x14ac:dyDescent="0.25">
      <c r="A33" s="38" t="s">
        <v>9</v>
      </c>
      <c r="B33" s="38">
        <v>21</v>
      </c>
      <c r="C33" s="50" t="str">
        <f t="shared" si="0"/>
        <v/>
      </c>
      <c r="D33" s="38" t="str">
        <f t="shared" si="1"/>
        <v>2017/18</v>
      </c>
      <c r="E33" s="38" t="str">
        <f t="shared" si="2"/>
        <v/>
      </c>
      <c r="F33" s="39" t="str">
        <f t="shared" si="4"/>
        <v/>
      </c>
      <c r="G33" s="39" t="str">
        <f t="shared" si="5"/>
        <v/>
      </c>
      <c r="H33" s="47" t="str">
        <f t="shared" si="6"/>
        <v/>
      </c>
      <c r="I33" s="39" t="str">
        <f t="shared" si="7"/>
        <v/>
      </c>
      <c r="L33" s="53">
        <v>17</v>
      </c>
      <c r="M33" s="109"/>
      <c r="N33" s="100" t="str">
        <f>IF(M33="","",IF(ISNA(VLOOKUP(M33,Data!R:S,2,FALSE))=TRUE,"Does not exist, please check and re-enter",VLOOKUP(M33,Data!R:S,2,FALSE)))</f>
        <v/>
      </c>
      <c r="O33" s="65"/>
      <c r="P33" s="100" t="str">
        <f>IF(O33="","",IF(ISNA(VLOOKUP(O33,Data!U:V,2,FALSE))=TRUE,"Does not exist, please check and re-enter",VLOOKUP(O33,Data!U:V,2,FALSE)))</f>
        <v/>
      </c>
      <c r="Q33" s="29"/>
      <c r="R33" s="60">
        <v>0</v>
      </c>
      <c r="S33" s="54" t="str">
        <f t="shared" si="3"/>
        <v/>
      </c>
      <c r="T33" s="28"/>
      <c r="U33" s="103"/>
    </row>
    <row r="34" spans="1:21" s="42" customFormat="1" ht="18" customHeight="1" x14ac:dyDescent="0.25">
      <c r="A34" s="38" t="s">
        <v>9</v>
      </c>
      <c r="B34" s="38">
        <v>22</v>
      </c>
      <c r="C34" s="50" t="str">
        <f t="shared" si="0"/>
        <v/>
      </c>
      <c r="D34" s="38" t="str">
        <f t="shared" si="1"/>
        <v>2017/18</v>
      </c>
      <c r="E34" s="38" t="str">
        <f t="shared" si="2"/>
        <v/>
      </c>
      <c r="F34" s="39" t="str">
        <f t="shared" si="4"/>
        <v/>
      </c>
      <c r="G34" s="39" t="str">
        <f t="shared" si="5"/>
        <v/>
      </c>
      <c r="H34" s="47" t="str">
        <f t="shared" si="6"/>
        <v/>
      </c>
      <c r="I34" s="39" t="str">
        <f t="shared" si="7"/>
        <v/>
      </c>
      <c r="J34" s="39"/>
      <c r="K34" s="39"/>
      <c r="L34" s="53">
        <v>18</v>
      </c>
      <c r="M34" s="109"/>
      <c r="N34" s="100" t="str">
        <f>IF(M34="","",IF(ISNA(VLOOKUP(M34,Data!R:S,2,FALSE))=TRUE,"Does not exist, please check and re-enter",VLOOKUP(M34,Data!R:S,2,FALSE)))</f>
        <v/>
      </c>
      <c r="O34" s="65"/>
      <c r="P34" s="100" t="str">
        <f>IF(O34="","",IF(ISNA(VLOOKUP(O34,Data!U:V,2,FALSE))=TRUE,"Does not exist, please check and re-enter",VLOOKUP(O34,Data!U:V,2,FALSE)))</f>
        <v/>
      </c>
      <c r="Q34" s="29"/>
      <c r="R34" s="60">
        <v>0</v>
      </c>
      <c r="S34" s="54" t="str">
        <f t="shared" si="3"/>
        <v/>
      </c>
      <c r="T34" s="28"/>
      <c r="U34" s="103"/>
    </row>
    <row r="35" spans="1:21" s="42" customFormat="1" ht="18" customHeight="1" x14ac:dyDescent="0.25">
      <c r="A35" s="38" t="s">
        <v>9</v>
      </c>
      <c r="B35" s="38">
        <v>23</v>
      </c>
      <c r="C35" s="50" t="str">
        <f t="shared" si="0"/>
        <v/>
      </c>
      <c r="D35" s="38" t="str">
        <f t="shared" si="1"/>
        <v>2017/18</v>
      </c>
      <c r="E35" s="38" t="str">
        <f t="shared" si="2"/>
        <v/>
      </c>
      <c r="F35" s="39" t="str">
        <f t="shared" si="4"/>
        <v/>
      </c>
      <c r="G35" s="39" t="str">
        <f t="shared" si="5"/>
        <v/>
      </c>
      <c r="H35" s="47" t="str">
        <f t="shared" si="6"/>
        <v/>
      </c>
      <c r="I35" s="39" t="str">
        <f t="shared" si="7"/>
        <v/>
      </c>
      <c r="J35" s="39"/>
      <c r="K35" s="39"/>
      <c r="L35" s="53">
        <v>19</v>
      </c>
      <c r="M35" s="109"/>
      <c r="N35" s="100" t="str">
        <f>IF(M35="","",IF(ISNA(VLOOKUP(M35,Data!R:S,2,FALSE))=TRUE,"Does not exist, please check and re-enter",VLOOKUP(M35,Data!R:S,2,FALSE)))</f>
        <v/>
      </c>
      <c r="O35" s="65"/>
      <c r="P35" s="100" t="str">
        <f>IF(O35="","",IF(ISNA(VLOOKUP(O35,Data!U:V,2,FALSE))=TRUE,"Does not exist, please check and re-enter",VLOOKUP(O35,Data!U:V,2,FALSE)))</f>
        <v/>
      </c>
      <c r="Q35" s="29"/>
      <c r="R35" s="60">
        <v>0</v>
      </c>
      <c r="S35" s="54" t="str">
        <f t="shared" si="3"/>
        <v/>
      </c>
      <c r="T35" s="28"/>
      <c r="U35" s="103"/>
    </row>
    <row r="36" spans="1:21" s="42" customFormat="1" ht="18" customHeight="1" x14ac:dyDescent="0.25">
      <c r="A36" s="38" t="s">
        <v>9</v>
      </c>
      <c r="B36" s="38">
        <v>24</v>
      </c>
      <c r="C36" s="50" t="str">
        <f t="shared" si="0"/>
        <v/>
      </c>
      <c r="D36" s="38" t="str">
        <f t="shared" si="1"/>
        <v>2017/18</v>
      </c>
      <c r="E36" s="38" t="str">
        <f t="shared" si="2"/>
        <v/>
      </c>
      <c r="F36" s="39" t="str">
        <f>IF(M36="","",$O$2&amp;M36)</f>
        <v/>
      </c>
      <c r="G36" s="39" t="str">
        <f t="shared" si="5"/>
        <v/>
      </c>
      <c r="H36" s="47" t="str">
        <f t="shared" si="6"/>
        <v/>
      </c>
      <c r="I36" s="39" t="str">
        <f t="shared" si="7"/>
        <v/>
      </c>
      <c r="J36" s="39"/>
      <c r="K36" s="39"/>
      <c r="L36" s="53">
        <v>20</v>
      </c>
      <c r="M36" s="109"/>
      <c r="N36" s="100" t="str">
        <f>IF(M36="","",IF(ISNA(VLOOKUP(M36,Data!R:S,2,FALSE))=TRUE,"Does not exist, please check and re-enter",VLOOKUP(M36,Data!R:S,2,FALSE)))</f>
        <v/>
      </c>
      <c r="O36" s="65"/>
      <c r="P36" s="100" t="str">
        <f>IF(O36="","",IF(ISNA(VLOOKUP(O36,Data!U:V,2,FALSE))=TRUE,"Does not exist, please check and re-enter",VLOOKUP(O36,Data!U:V,2,FALSE)))</f>
        <v/>
      </c>
      <c r="Q36" s="29"/>
      <c r="R36" s="60">
        <v>0</v>
      </c>
      <c r="S36" s="54" t="str">
        <f t="shared" si="3"/>
        <v/>
      </c>
      <c r="T36" s="28"/>
      <c r="U36" s="103"/>
    </row>
    <row r="37" spans="1:21" s="42" customFormat="1" ht="18" customHeight="1" thickBot="1" x14ac:dyDescent="0.3">
      <c r="A37" s="38" t="s">
        <v>9</v>
      </c>
      <c r="B37" s="38">
        <v>25</v>
      </c>
      <c r="C37" s="50" t="str">
        <f t="shared" si="0"/>
        <v/>
      </c>
      <c r="D37" s="38" t="str">
        <f t="shared" si="1"/>
        <v>2017/18</v>
      </c>
      <c r="E37" s="38" t="str">
        <f t="shared" ref="E37:E93" si="8">$O$3</f>
        <v/>
      </c>
      <c r="H37" s="47"/>
      <c r="L37" s="38"/>
      <c r="M37" s="41"/>
      <c r="N37" s="41"/>
      <c r="O37" s="8"/>
      <c r="P37" s="8"/>
      <c r="Q37" s="55">
        <f>SUM(Q17:Q36)</f>
        <v>0</v>
      </c>
      <c r="R37" s="55">
        <f>SUM(R17:R36)</f>
        <v>0</v>
      </c>
      <c r="S37" s="55">
        <f>SUM(S17:S36)</f>
        <v>0</v>
      </c>
      <c r="T37" s="39"/>
    </row>
    <row r="38" spans="1:21" s="42" customFormat="1" ht="9" customHeight="1" x14ac:dyDescent="0.25">
      <c r="A38" s="38" t="s">
        <v>9</v>
      </c>
      <c r="B38" s="38">
        <v>26</v>
      </c>
      <c r="C38" s="50" t="str">
        <f t="shared" si="0"/>
        <v/>
      </c>
      <c r="D38" s="38" t="str">
        <f t="shared" si="1"/>
        <v>2017/18</v>
      </c>
      <c r="E38" s="38"/>
      <c r="H38" s="47"/>
      <c r="L38" s="38"/>
      <c r="M38" s="41"/>
      <c r="N38" s="41"/>
      <c r="O38" s="8"/>
      <c r="P38" s="8"/>
      <c r="Q38" s="94"/>
      <c r="R38" s="94"/>
      <c r="S38" s="94"/>
      <c r="T38" s="39"/>
    </row>
    <row r="39" spans="1:21" s="42" customFormat="1" ht="18" customHeight="1" x14ac:dyDescent="0.25">
      <c r="A39" s="38" t="s">
        <v>9</v>
      </c>
      <c r="B39" s="38">
        <v>27</v>
      </c>
      <c r="C39" s="50" t="str">
        <f t="shared" si="0"/>
        <v/>
      </c>
      <c r="D39" s="38" t="str">
        <f t="shared" si="1"/>
        <v>2017/18</v>
      </c>
      <c r="E39" s="38" t="str">
        <f t="shared" si="8"/>
        <v/>
      </c>
      <c r="H39" s="47"/>
      <c r="L39" s="90"/>
      <c r="M39" s="75"/>
      <c r="N39" s="75"/>
      <c r="O39" s="75"/>
      <c r="P39" s="75"/>
      <c r="Q39" s="58"/>
      <c r="R39" s="58"/>
      <c r="S39" s="58"/>
      <c r="T39" s="57"/>
      <c r="U39" s="57"/>
    </row>
    <row r="40" spans="1:21" ht="18" customHeight="1" x14ac:dyDescent="0.25">
      <c r="A40" s="38" t="s">
        <v>9</v>
      </c>
      <c r="B40" s="38">
        <v>28</v>
      </c>
      <c r="C40" s="50" t="str">
        <f t="shared" si="0"/>
        <v/>
      </c>
      <c r="D40" s="38" t="str">
        <f t="shared" si="1"/>
        <v>2017/18</v>
      </c>
      <c r="E40" s="38" t="str">
        <f>$O$3</f>
        <v/>
      </c>
      <c r="F40" s="39" t="str">
        <f>IF(H40="","","EBO"&amp;"9400")</f>
        <v/>
      </c>
      <c r="G40" s="40"/>
      <c r="H40" s="40" t="str">
        <f>IF(Q44="","",-SUM(S64))</f>
        <v/>
      </c>
      <c r="I40" s="39" t="str">
        <f>IF(H40="","","ParentPay "&amp;Q40&amp;"-"&amp;Q41)</f>
        <v/>
      </c>
      <c r="K40" s="38" t="s">
        <v>467</v>
      </c>
      <c r="N40" s="62"/>
      <c r="P40" s="95" t="s">
        <v>131</v>
      </c>
      <c r="Q40" s="161"/>
      <c r="R40" s="161"/>
    </row>
    <row r="41" spans="1:21" ht="18" customHeight="1" x14ac:dyDescent="0.25">
      <c r="A41" s="38" t="s">
        <v>9</v>
      </c>
      <c r="B41" s="38">
        <v>29</v>
      </c>
      <c r="C41" s="50" t="str">
        <f t="shared" si="0"/>
        <v/>
      </c>
      <c r="D41" s="38" t="str">
        <f t="shared" si="1"/>
        <v>2017/18</v>
      </c>
      <c r="E41" s="38" t="str">
        <f t="shared" ref="E41:E63" si="9">$O$3</f>
        <v/>
      </c>
      <c r="F41" s="39" t="str">
        <f>IF(H40="","","EBO"&amp;"9425")</f>
        <v/>
      </c>
      <c r="G41" s="42" t="str">
        <f>IF(F41="","","B_BFWD")</f>
        <v/>
      </c>
      <c r="H41" s="40" t="str">
        <f>IF(G41="","",SUM(Q64))</f>
        <v/>
      </c>
      <c r="I41" s="39" t="str">
        <f>IF(H41="","","ParentPay "&amp;Q40&amp;"-"&amp;Q41)</f>
        <v/>
      </c>
      <c r="N41" s="62"/>
      <c r="P41" s="95" t="s">
        <v>132</v>
      </c>
      <c r="Q41" s="161"/>
      <c r="R41" s="161"/>
    </row>
    <row r="42" spans="1:21" ht="18" customHeight="1" x14ac:dyDescent="0.25">
      <c r="A42" s="38" t="s">
        <v>9</v>
      </c>
      <c r="B42" s="38">
        <v>30</v>
      </c>
      <c r="C42" s="50" t="str">
        <f t="shared" si="0"/>
        <v/>
      </c>
      <c r="D42" s="38" t="str">
        <f t="shared" si="1"/>
        <v>2017/18</v>
      </c>
      <c r="E42" s="38" t="str">
        <f t="shared" si="9"/>
        <v/>
      </c>
      <c r="F42" s="39" t="str">
        <f>IF(H40="","","EBO"&amp;"9425")</f>
        <v/>
      </c>
      <c r="G42" s="42" t="str">
        <f>IF(F42="","","B_BFWD")</f>
        <v/>
      </c>
      <c r="H42" s="40" t="str">
        <f>IF(G42="","",-SUM(Q64))</f>
        <v/>
      </c>
      <c r="I42" s="39" t="str">
        <f>IF(H42="","","ParentPay "&amp;Q40&amp;"-"&amp;Q41)</f>
        <v/>
      </c>
    </row>
    <row r="43" spans="1:21" ht="18" customHeight="1" x14ac:dyDescent="0.25">
      <c r="A43" s="38" t="s">
        <v>9</v>
      </c>
      <c r="B43" s="38">
        <v>31</v>
      </c>
      <c r="C43" s="50" t="str">
        <f t="shared" si="0"/>
        <v/>
      </c>
      <c r="D43" s="38" t="str">
        <f t="shared" si="1"/>
        <v>2017/18</v>
      </c>
      <c r="E43" s="38" t="str">
        <f t="shared" si="9"/>
        <v/>
      </c>
      <c r="F43" s="39" t="str">
        <f>IF(H40="","","EBO"&amp;"9521")</f>
        <v/>
      </c>
      <c r="G43" s="42" t="str">
        <f>IF(F43="","",LEFT($O$5,4)&amp;RIGHT($O$5,2)&amp;"M"&amp;$O$3)</f>
        <v/>
      </c>
      <c r="H43" s="40" t="str">
        <f>IF(G43="","",SUM(R64))</f>
        <v/>
      </c>
      <c r="I43" s="39" t="str">
        <f>IF(H43="","","ParentPay "&amp;Q40&amp;"-"&amp;Q41)</f>
        <v/>
      </c>
      <c r="M43" s="67" t="s">
        <v>32</v>
      </c>
      <c r="N43" s="64"/>
      <c r="O43" s="64" t="s">
        <v>27</v>
      </c>
      <c r="P43" s="72"/>
      <c r="Q43" s="52" t="s">
        <v>29</v>
      </c>
      <c r="R43" s="52" t="s">
        <v>30</v>
      </c>
      <c r="S43" s="52" t="s">
        <v>28</v>
      </c>
      <c r="T43" s="53" t="s">
        <v>31</v>
      </c>
      <c r="U43" s="90" t="s">
        <v>465</v>
      </c>
    </row>
    <row r="44" spans="1:21" ht="18" customHeight="1" x14ac:dyDescent="0.25">
      <c r="A44" s="38" t="s">
        <v>9</v>
      </c>
      <c r="B44" s="38">
        <v>32</v>
      </c>
      <c r="C44" s="50" t="str">
        <f t="shared" si="0"/>
        <v/>
      </c>
      <c r="D44" s="38" t="str">
        <f t="shared" si="1"/>
        <v>2017/18</v>
      </c>
      <c r="E44" s="38" t="str">
        <f t="shared" si="9"/>
        <v/>
      </c>
      <c r="F44" s="39" t="str">
        <f>IF(Q44="","",$O$2&amp;M44)</f>
        <v/>
      </c>
      <c r="G44" s="39" t="str">
        <f>IF(Q44="","",O44)</f>
        <v/>
      </c>
      <c r="H44" s="47" t="str">
        <f>IF(Q44="","",SUM(Q44))</f>
        <v/>
      </c>
      <c r="I44" s="39" t="str">
        <f>IF(Q44="","",T44)</f>
        <v/>
      </c>
      <c r="L44" s="53">
        <v>1</v>
      </c>
      <c r="M44" s="92">
        <v>5155</v>
      </c>
      <c r="N44" s="100" t="str">
        <f>IF(M44="","",IF(ISNA(VLOOKUP(M44,Data!R:S,2,FALSE))=TRUE,"Does not exist, please check and re-enter",VLOOKUP(M44,Data!R:S,2,FALSE)))</f>
        <v xml:space="preserve"> Bank Charges</v>
      </c>
      <c r="O44" s="92" t="s">
        <v>10</v>
      </c>
      <c r="P44" s="100" t="str">
        <f>IF(O44="","",IF(ISNA(VLOOKUP(O44,Data!U:V,2,FALSE))=TRUE,"Does not exist, please check and re-enter",VLOOKUP(O44,Data!U:V,2,FALSE)))</f>
        <v>Administration</v>
      </c>
      <c r="Q44" s="29"/>
      <c r="R44" s="29"/>
      <c r="S44" s="54" t="str">
        <f t="shared" ref="S44:S63" si="10">IF(Q44="","",SUM(Q44:R44))</f>
        <v/>
      </c>
      <c r="T44" s="59" t="s">
        <v>144</v>
      </c>
      <c r="U44" s="103"/>
    </row>
    <row r="45" spans="1:21" ht="18" customHeight="1" x14ac:dyDescent="0.25">
      <c r="A45" s="38" t="s">
        <v>9</v>
      </c>
      <c r="B45" s="38">
        <v>33</v>
      </c>
      <c r="C45" s="50" t="str">
        <f t="shared" si="0"/>
        <v/>
      </c>
      <c r="D45" s="38" t="str">
        <f t="shared" si="1"/>
        <v>2017/18</v>
      </c>
      <c r="E45" s="38" t="str">
        <f t="shared" si="9"/>
        <v/>
      </c>
      <c r="F45" s="39" t="str">
        <f t="shared" ref="F45:F62" si="11">IF(M45="","",$O$2&amp;M45)</f>
        <v/>
      </c>
      <c r="G45" s="39" t="str">
        <f t="shared" ref="G45:G63" si="12">IF(Q45="","",O45)</f>
        <v/>
      </c>
      <c r="H45" s="47" t="str">
        <f t="shared" ref="H45:H63" si="13">IF(Q45="","",SUM(Q45))</f>
        <v/>
      </c>
      <c r="I45" s="39" t="str">
        <f t="shared" ref="I45:I63" si="14">IF(T45="","",T45)</f>
        <v/>
      </c>
      <c r="L45" s="53">
        <v>2</v>
      </c>
      <c r="M45" s="109"/>
      <c r="N45" s="100" t="str">
        <f>IF(M45="","",IF(ISNA(VLOOKUP(M45,Data!R:S,2,FALSE))=TRUE,"Does not exist, please check and re-enter",VLOOKUP(M45,Data!R:S,2,FALSE)))</f>
        <v/>
      </c>
      <c r="O45" s="65"/>
      <c r="P45" s="100" t="str">
        <f>IF(O45="","",IF(ISNA(VLOOKUP(O45,Data!U:V,2,FALSE))=TRUE,"Does not exist, please check and re-enter",VLOOKUP(O45,Data!U:V,2,FALSE)))</f>
        <v/>
      </c>
      <c r="Q45" s="29"/>
      <c r="R45" s="60">
        <v>0</v>
      </c>
      <c r="S45" s="54" t="str">
        <f t="shared" si="10"/>
        <v/>
      </c>
      <c r="T45" s="28"/>
      <c r="U45" s="103"/>
    </row>
    <row r="46" spans="1:21" ht="18" customHeight="1" x14ac:dyDescent="0.25">
      <c r="A46" s="38" t="s">
        <v>9</v>
      </c>
      <c r="B46" s="38">
        <v>34</v>
      </c>
      <c r="C46" s="50" t="str">
        <f t="shared" si="0"/>
        <v/>
      </c>
      <c r="D46" s="38" t="str">
        <f t="shared" si="1"/>
        <v>2017/18</v>
      </c>
      <c r="E46" s="38" t="str">
        <f t="shared" si="9"/>
        <v/>
      </c>
      <c r="F46" s="39" t="str">
        <f t="shared" si="11"/>
        <v/>
      </c>
      <c r="G46" s="39" t="str">
        <f t="shared" si="12"/>
        <v/>
      </c>
      <c r="H46" s="47" t="str">
        <f t="shared" si="13"/>
        <v/>
      </c>
      <c r="I46" s="39" t="str">
        <f t="shared" si="14"/>
        <v/>
      </c>
      <c r="L46" s="53">
        <v>3</v>
      </c>
      <c r="M46" s="109"/>
      <c r="N46" s="100" t="str">
        <f>IF(M46="","",IF(ISNA(VLOOKUP(M46,Data!R:S,2,FALSE))=TRUE,"Does not exist, please check and re-enter",VLOOKUP(M46,Data!R:S,2,FALSE)))</f>
        <v/>
      </c>
      <c r="O46" s="65"/>
      <c r="P46" s="100" t="str">
        <f>IF(O46="","",IF(ISNA(VLOOKUP(O46,Data!U:V,2,FALSE))=TRUE,"Does not exist, please check and re-enter",VLOOKUP(O46,Data!U:V,2,FALSE)))</f>
        <v/>
      </c>
      <c r="Q46" s="29"/>
      <c r="R46" s="60">
        <v>0</v>
      </c>
      <c r="S46" s="54" t="str">
        <f t="shared" si="10"/>
        <v/>
      </c>
      <c r="T46" s="28"/>
      <c r="U46" s="103"/>
    </row>
    <row r="47" spans="1:21" ht="18" customHeight="1" x14ac:dyDescent="0.25">
      <c r="A47" s="38" t="s">
        <v>9</v>
      </c>
      <c r="B47" s="38">
        <v>35</v>
      </c>
      <c r="C47" s="50" t="str">
        <f t="shared" si="0"/>
        <v/>
      </c>
      <c r="D47" s="38" t="str">
        <f t="shared" si="1"/>
        <v>2017/18</v>
      </c>
      <c r="E47" s="38" t="str">
        <f t="shared" si="9"/>
        <v/>
      </c>
      <c r="F47" s="39" t="str">
        <f t="shared" si="11"/>
        <v/>
      </c>
      <c r="G47" s="39" t="str">
        <f t="shared" si="12"/>
        <v/>
      </c>
      <c r="H47" s="47" t="str">
        <f t="shared" si="13"/>
        <v/>
      </c>
      <c r="I47" s="39" t="str">
        <f t="shared" si="14"/>
        <v/>
      </c>
      <c r="L47" s="53">
        <v>4</v>
      </c>
      <c r="M47" s="109"/>
      <c r="N47" s="100" t="str">
        <f>IF(M47="","",IF(ISNA(VLOOKUP(M47,Data!R:S,2,FALSE))=TRUE,"Does not exist, please check and re-enter",VLOOKUP(M47,Data!R:S,2,FALSE)))</f>
        <v/>
      </c>
      <c r="O47" s="65"/>
      <c r="P47" s="100" t="str">
        <f>IF(O47="","",IF(ISNA(VLOOKUP(O47,Data!U:V,2,FALSE))=TRUE,"Does not exist, please check and re-enter",VLOOKUP(O47,Data!U:V,2,FALSE)))</f>
        <v/>
      </c>
      <c r="Q47" s="29"/>
      <c r="R47" s="60">
        <v>0</v>
      </c>
      <c r="S47" s="54" t="str">
        <f t="shared" si="10"/>
        <v/>
      </c>
      <c r="T47" s="28"/>
      <c r="U47" s="103"/>
    </row>
    <row r="48" spans="1:21" ht="18" customHeight="1" x14ac:dyDescent="0.25">
      <c r="A48" s="38" t="s">
        <v>9</v>
      </c>
      <c r="B48" s="38">
        <v>36</v>
      </c>
      <c r="C48" s="50" t="str">
        <f t="shared" si="0"/>
        <v/>
      </c>
      <c r="D48" s="38" t="str">
        <f t="shared" si="1"/>
        <v>2017/18</v>
      </c>
      <c r="E48" s="38" t="str">
        <f t="shared" si="9"/>
        <v/>
      </c>
      <c r="F48" s="39" t="str">
        <f t="shared" si="11"/>
        <v/>
      </c>
      <c r="G48" s="39" t="str">
        <f t="shared" si="12"/>
        <v/>
      </c>
      <c r="H48" s="47" t="str">
        <f t="shared" si="13"/>
        <v/>
      </c>
      <c r="I48" s="39" t="str">
        <f t="shared" si="14"/>
        <v/>
      </c>
      <c r="L48" s="53">
        <v>5</v>
      </c>
      <c r="M48" s="109"/>
      <c r="N48" s="100" t="str">
        <f>IF(M48="","",IF(ISNA(VLOOKUP(M48,Data!R:S,2,FALSE))=TRUE,"Does not exist, please check and re-enter",VLOOKUP(M48,Data!R:S,2,FALSE)))</f>
        <v/>
      </c>
      <c r="O48" s="65"/>
      <c r="P48" s="100" t="str">
        <f>IF(O48="","",IF(ISNA(VLOOKUP(O48,Data!U:V,2,FALSE))=TRUE,"Does not exist, please check and re-enter",VLOOKUP(O48,Data!U:V,2,FALSE)))</f>
        <v/>
      </c>
      <c r="Q48" s="29"/>
      <c r="R48" s="60">
        <v>0</v>
      </c>
      <c r="S48" s="54" t="str">
        <f t="shared" si="10"/>
        <v/>
      </c>
      <c r="T48" s="28"/>
      <c r="U48" s="103"/>
    </row>
    <row r="49" spans="1:21" ht="18" customHeight="1" x14ac:dyDescent="0.25">
      <c r="A49" s="38" t="s">
        <v>9</v>
      </c>
      <c r="B49" s="38">
        <v>37</v>
      </c>
      <c r="C49" s="50" t="str">
        <f t="shared" si="0"/>
        <v/>
      </c>
      <c r="D49" s="38" t="str">
        <f t="shared" si="1"/>
        <v>2017/18</v>
      </c>
      <c r="E49" s="38" t="str">
        <f t="shared" si="9"/>
        <v/>
      </c>
      <c r="F49" s="39" t="str">
        <f t="shared" si="11"/>
        <v/>
      </c>
      <c r="G49" s="39" t="str">
        <f t="shared" si="12"/>
        <v/>
      </c>
      <c r="H49" s="47" t="str">
        <f t="shared" si="13"/>
        <v/>
      </c>
      <c r="I49" s="39" t="str">
        <f t="shared" si="14"/>
        <v/>
      </c>
      <c r="L49" s="53">
        <v>6</v>
      </c>
      <c r="M49" s="109"/>
      <c r="N49" s="100" t="str">
        <f>IF(M49="","",IF(ISNA(VLOOKUP(M49,Data!R:S,2,FALSE))=TRUE,"Does not exist, please check and re-enter",VLOOKUP(M49,Data!R:S,2,FALSE)))</f>
        <v/>
      </c>
      <c r="O49" s="65"/>
      <c r="P49" s="100" t="str">
        <f>IF(O49="","",IF(ISNA(VLOOKUP(O49,Data!U:V,2,FALSE))=TRUE,"Does not exist, please check and re-enter",VLOOKUP(O49,Data!U:V,2,FALSE)))</f>
        <v/>
      </c>
      <c r="Q49" s="29"/>
      <c r="R49" s="60">
        <v>0</v>
      </c>
      <c r="S49" s="54" t="str">
        <f t="shared" si="10"/>
        <v/>
      </c>
      <c r="T49" s="28"/>
      <c r="U49" s="103"/>
    </row>
    <row r="50" spans="1:21" ht="18" customHeight="1" x14ac:dyDescent="0.25">
      <c r="A50" s="38" t="s">
        <v>9</v>
      </c>
      <c r="B50" s="38">
        <v>38</v>
      </c>
      <c r="C50" s="50" t="str">
        <f t="shared" si="0"/>
        <v/>
      </c>
      <c r="D50" s="38" t="str">
        <f t="shared" si="1"/>
        <v>2017/18</v>
      </c>
      <c r="E50" s="38" t="str">
        <f t="shared" si="9"/>
        <v/>
      </c>
      <c r="F50" s="39" t="str">
        <f t="shared" si="11"/>
        <v/>
      </c>
      <c r="G50" s="39" t="str">
        <f t="shared" si="12"/>
        <v/>
      </c>
      <c r="H50" s="47" t="str">
        <f t="shared" si="13"/>
        <v/>
      </c>
      <c r="I50" s="39" t="str">
        <f t="shared" si="14"/>
        <v/>
      </c>
      <c r="L50" s="53">
        <v>7</v>
      </c>
      <c r="M50" s="109"/>
      <c r="N50" s="100" t="str">
        <f>IF(M50="","",IF(ISNA(VLOOKUP(M50,Data!R:S,2,FALSE))=TRUE,"Does not exist, please check and re-enter",VLOOKUP(M50,Data!R:S,2,FALSE)))</f>
        <v/>
      </c>
      <c r="O50" s="65"/>
      <c r="P50" s="100" t="str">
        <f>IF(O50="","",IF(ISNA(VLOOKUP(O50,Data!U:V,2,FALSE))=TRUE,"Does not exist, please check and re-enter",VLOOKUP(O50,Data!U:V,2,FALSE)))</f>
        <v/>
      </c>
      <c r="Q50" s="29"/>
      <c r="R50" s="60">
        <v>0</v>
      </c>
      <c r="S50" s="54" t="str">
        <f t="shared" si="10"/>
        <v/>
      </c>
      <c r="T50" s="28"/>
      <c r="U50" s="103"/>
    </row>
    <row r="51" spans="1:21" ht="18" customHeight="1" x14ac:dyDescent="0.25">
      <c r="A51" s="38" t="s">
        <v>9</v>
      </c>
      <c r="B51" s="38">
        <v>39</v>
      </c>
      <c r="C51" s="50" t="str">
        <f t="shared" si="0"/>
        <v/>
      </c>
      <c r="D51" s="38" t="str">
        <f t="shared" si="1"/>
        <v>2017/18</v>
      </c>
      <c r="E51" s="38" t="str">
        <f t="shared" si="9"/>
        <v/>
      </c>
      <c r="F51" s="39" t="str">
        <f t="shared" si="11"/>
        <v/>
      </c>
      <c r="G51" s="39" t="str">
        <f t="shared" si="12"/>
        <v/>
      </c>
      <c r="H51" s="47" t="str">
        <f t="shared" si="13"/>
        <v/>
      </c>
      <c r="I51" s="39" t="str">
        <f t="shared" si="14"/>
        <v/>
      </c>
      <c r="L51" s="53">
        <v>8</v>
      </c>
      <c r="M51" s="109"/>
      <c r="N51" s="100" t="str">
        <f>IF(M51="","",IF(ISNA(VLOOKUP(M51,Data!R:S,2,FALSE))=TRUE,"Does not exist, please check and re-enter",VLOOKUP(M51,Data!R:S,2,FALSE)))</f>
        <v/>
      </c>
      <c r="O51" s="65"/>
      <c r="P51" s="100" t="str">
        <f>IF(O51="","",IF(ISNA(VLOOKUP(O51,Data!U:V,2,FALSE))=TRUE,"Does not exist, please check and re-enter",VLOOKUP(O51,Data!U:V,2,FALSE)))</f>
        <v/>
      </c>
      <c r="Q51" s="29"/>
      <c r="R51" s="60">
        <v>0</v>
      </c>
      <c r="S51" s="54" t="str">
        <f t="shared" si="10"/>
        <v/>
      </c>
      <c r="T51" s="28"/>
      <c r="U51" s="103"/>
    </row>
    <row r="52" spans="1:21" ht="18" customHeight="1" x14ac:dyDescent="0.25">
      <c r="A52" s="38" t="s">
        <v>9</v>
      </c>
      <c r="B52" s="38">
        <v>40</v>
      </c>
      <c r="C52" s="50" t="str">
        <f t="shared" si="0"/>
        <v/>
      </c>
      <c r="D52" s="38" t="str">
        <f t="shared" si="1"/>
        <v>2017/18</v>
      </c>
      <c r="E52" s="38" t="str">
        <f t="shared" si="9"/>
        <v/>
      </c>
      <c r="F52" s="39" t="str">
        <f t="shared" si="11"/>
        <v/>
      </c>
      <c r="G52" s="39" t="str">
        <f t="shared" si="12"/>
        <v/>
      </c>
      <c r="H52" s="47" t="str">
        <f t="shared" si="13"/>
        <v/>
      </c>
      <c r="I52" s="39" t="str">
        <f t="shared" si="14"/>
        <v/>
      </c>
      <c r="L52" s="53">
        <v>9</v>
      </c>
      <c r="M52" s="109"/>
      <c r="N52" s="100" t="str">
        <f>IF(M52="","",IF(ISNA(VLOOKUP(M52,Data!R:S,2,FALSE))=TRUE,"Does not exist, please check and re-enter",VLOOKUP(M52,Data!R:S,2,FALSE)))</f>
        <v/>
      </c>
      <c r="O52" s="65"/>
      <c r="P52" s="100" t="str">
        <f>IF(O52="","",IF(ISNA(VLOOKUP(O52,Data!U:V,2,FALSE))=TRUE,"Does not exist, please check and re-enter",VLOOKUP(O52,Data!U:V,2,FALSE)))</f>
        <v/>
      </c>
      <c r="Q52" s="29"/>
      <c r="R52" s="60">
        <v>0</v>
      </c>
      <c r="S52" s="54" t="str">
        <f t="shared" si="10"/>
        <v/>
      </c>
      <c r="T52" s="28"/>
      <c r="U52" s="103"/>
    </row>
    <row r="53" spans="1:21" ht="18" customHeight="1" x14ac:dyDescent="0.25">
      <c r="A53" s="38" t="s">
        <v>9</v>
      </c>
      <c r="B53" s="38">
        <v>41</v>
      </c>
      <c r="C53" s="50" t="str">
        <f t="shared" si="0"/>
        <v/>
      </c>
      <c r="D53" s="38" t="str">
        <f t="shared" si="1"/>
        <v>2017/18</v>
      </c>
      <c r="E53" s="38" t="str">
        <f t="shared" si="9"/>
        <v/>
      </c>
      <c r="F53" s="39" t="str">
        <f t="shared" si="11"/>
        <v/>
      </c>
      <c r="G53" s="39" t="str">
        <f t="shared" si="12"/>
        <v/>
      </c>
      <c r="H53" s="47" t="str">
        <f t="shared" si="13"/>
        <v/>
      </c>
      <c r="I53" s="39" t="str">
        <f t="shared" si="14"/>
        <v/>
      </c>
      <c r="L53" s="53">
        <v>10</v>
      </c>
      <c r="M53" s="109"/>
      <c r="N53" s="100" t="str">
        <f>IF(M53="","",IF(ISNA(VLOOKUP(M53,Data!R:S,2,FALSE))=TRUE,"Does not exist, please check and re-enter",VLOOKUP(M53,Data!R:S,2,FALSE)))</f>
        <v/>
      </c>
      <c r="O53" s="65"/>
      <c r="P53" s="100" t="str">
        <f>IF(O53="","",IF(ISNA(VLOOKUP(O53,Data!U:V,2,FALSE))=TRUE,"Does not exist, please check and re-enter",VLOOKUP(O53,Data!U:V,2,FALSE)))</f>
        <v/>
      </c>
      <c r="Q53" s="29"/>
      <c r="R53" s="60">
        <v>0</v>
      </c>
      <c r="S53" s="54" t="str">
        <f t="shared" si="10"/>
        <v/>
      </c>
      <c r="T53" s="28"/>
      <c r="U53" s="103"/>
    </row>
    <row r="54" spans="1:21" ht="18" customHeight="1" x14ac:dyDescent="0.25">
      <c r="A54" s="38" t="s">
        <v>9</v>
      </c>
      <c r="B54" s="38">
        <v>42</v>
      </c>
      <c r="C54" s="50" t="str">
        <f t="shared" si="0"/>
        <v/>
      </c>
      <c r="D54" s="38" t="str">
        <f t="shared" si="1"/>
        <v>2017/18</v>
      </c>
      <c r="E54" s="38" t="str">
        <f t="shared" si="9"/>
        <v/>
      </c>
      <c r="F54" s="39" t="str">
        <f t="shared" si="11"/>
        <v/>
      </c>
      <c r="G54" s="39" t="str">
        <f t="shared" si="12"/>
        <v/>
      </c>
      <c r="H54" s="47" t="str">
        <f t="shared" si="13"/>
        <v/>
      </c>
      <c r="I54" s="39" t="str">
        <f t="shared" si="14"/>
        <v/>
      </c>
      <c r="L54" s="53">
        <v>11</v>
      </c>
      <c r="M54" s="109"/>
      <c r="N54" s="100" t="str">
        <f>IF(M54="","",IF(ISNA(VLOOKUP(M54,Data!R:S,2,FALSE))=TRUE,"Does not exist, please check and re-enter",VLOOKUP(M54,Data!R:S,2,FALSE)))</f>
        <v/>
      </c>
      <c r="O54" s="65"/>
      <c r="P54" s="100" t="str">
        <f>IF(O54="","",IF(ISNA(VLOOKUP(O54,Data!U:V,2,FALSE))=TRUE,"Does not exist, please check and re-enter",VLOOKUP(O54,Data!U:V,2,FALSE)))</f>
        <v/>
      </c>
      <c r="Q54" s="29"/>
      <c r="R54" s="60">
        <v>0</v>
      </c>
      <c r="S54" s="54" t="str">
        <f t="shared" si="10"/>
        <v/>
      </c>
      <c r="T54" s="28"/>
      <c r="U54" s="103"/>
    </row>
    <row r="55" spans="1:21" ht="18" customHeight="1" x14ac:dyDescent="0.25">
      <c r="A55" s="38" t="s">
        <v>9</v>
      </c>
      <c r="B55" s="38">
        <v>43</v>
      </c>
      <c r="C55" s="50" t="str">
        <f t="shared" si="0"/>
        <v/>
      </c>
      <c r="D55" s="38" t="str">
        <f t="shared" si="1"/>
        <v>2017/18</v>
      </c>
      <c r="E55" s="38" t="str">
        <f t="shared" si="9"/>
        <v/>
      </c>
      <c r="F55" s="39" t="str">
        <f t="shared" si="11"/>
        <v/>
      </c>
      <c r="G55" s="39" t="str">
        <f t="shared" si="12"/>
        <v/>
      </c>
      <c r="H55" s="47" t="str">
        <f t="shared" si="13"/>
        <v/>
      </c>
      <c r="I55" s="39" t="str">
        <f t="shared" si="14"/>
        <v/>
      </c>
      <c r="L55" s="53">
        <v>12</v>
      </c>
      <c r="M55" s="109"/>
      <c r="N55" s="100" t="str">
        <f>IF(M55="","",IF(ISNA(VLOOKUP(M55,Data!R:S,2,FALSE))=TRUE,"Does not exist, please check and re-enter",VLOOKUP(M55,Data!R:S,2,FALSE)))</f>
        <v/>
      </c>
      <c r="O55" s="65"/>
      <c r="P55" s="100" t="str">
        <f>IF(O55="","",IF(ISNA(VLOOKUP(O55,Data!U:V,2,FALSE))=TRUE,"Does not exist, please check and re-enter",VLOOKUP(O55,Data!U:V,2,FALSE)))</f>
        <v/>
      </c>
      <c r="Q55" s="29"/>
      <c r="R55" s="60">
        <v>0</v>
      </c>
      <c r="S55" s="54" t="str">
        <f t="shared" si="10"/>
        <v/>
      </c>
      <c r="T55" s="28"/>
      <c r="U55" s="103"/>
    </row>
    <row r="56" spans="1:21" ht="18" customHeight="1" x14ac:dyDescent="0.25">
      <c r="A56" s="38" t="s">
        <v>9</v>
      </c>
      <c r="B56" s="38">
        <v>44</v>
      </c>
      <c r="C56" s="50" t="str">
        <f t="shared" si="0"/>
        <v/>
      </c>
      <c r="D56" s="38" t="str">
        <f t="shared" si="1"/>
        <v>2017/18</v>
      </c>
      <c r="E56" s="38" t="str">
        <f t="shared" si="9"/>
        <v/>
      </c>
      <c r="F56" s="39" t="str">
        <f t="shared" si="11"/>
        <v/>
      </c>
      <c r="G56" s="39" t="str">
        <f t="shared" si="12"/>
        <v/>
      </c>
      <c r="H56" s="47" t="str">
        <f t="shared" si="13"/>
        <v/>
      </c>
      <c r="I56" s="39" t="str">
        <f t="shared" si="14"/>
        <v/>
      </c>
      <c r="L56" s="53">
        <v>13</v>
      </c>
      <c r="M56" s="109"/>
      <c r="N56" s="100" t="str">
        <f>IF(M56="","",IF(ISNA(VLOOKUP(M56,Data!R:S,2,FALSE))=TRUE,"Does not exist, please check and re-enter",VLOOKUP(M56,Data!R:S,2,FALSE)))</f>
        <v/>
      </c>
      <c r="O56" s="65"/>
      <c r="P56" s="100" t="str">
        <f>IF(O56="","",IF(ISNA(VLOOKUP(O56,Data!U:V,2,FALSE))=TRUE,"Does not exist, please check and re-enter",VLOOKUP(O56,Data!U:V,2,FALSE)))</f>
        <v/>
      </c>
      <c r="Q56" s="29"/>
      <c r="R56" s="60">
        <v>0</v>
      </c>
      <c r="S56" s="54" t="str">
        <f t="shared" si="10"/>
        <v/>
      </c>
      <c r="T56" s="28"/>
      <c r="U56" s="103"/>
    </row>
    <row r="57" spans="1:21" ht="18" customHeight="1" x14ac:dyDescent="0.25">
      <c r="A57" s="38" t="s">
        <v>9</v>
      </c>
      <c r="B57" s="38">
        <v>45</v>
      </c>
      <c r="C57" s="50" t="str">
        <f t="shared" si="0"/>
        <v/>
      </c>
      <c r="D57" s="38" t="str">
        <f t="shared" si="1"/>
        <v>2017/18</v>
      </c>
      <c r="E57" s="38" t="str">
        <f t="shared" si="9"/>
        <v/>
      </c>
      <c r="F57" s="39" t="str">
        <f t="shared" si="11"/>
        <v/>
      </c>
      <c r="G57" s="39" t="str">
        <f t="shared" si="12"/>
        <v/>
      </c>
      <c r="H57" s="47" t="str">
        <f t="shared" si="13"/>
        <v/>
      </c>
      <c r="I57" s="39" t="str">
        <f t="shared" si="14"/>
        <v/>
      </c>
      <c r="L57" s="53">
        <v>14</v>
      </c>
      <c r="M57" s="109"/>
      <c r="N57" s="100" t="str">
        <f>IF(M57="","",IF(ISNA(VLOOKUP(M57,Data!R:S,2,FALSE))=TRUE,"Does not exist, please check and re-enter",VLOOKUP(M57,Data!R:S,2,FALSE)))</f>
        <v/>
      </c>
      <c r="O57" s="65"/>
      <c r="P57" s="100" t="str">
        <f>IF(O57="","",IF(ISNA(VLOOKUP(O57,Data!U:V,2,FALSE))=TRUE,"Does not exist, please check and re-enter",VLOOKUP(O57,Data!U:V,2,FALSE)))</f>
        <v/>
      </c>
      <c r="Q57" s="29"/>
      <c r="R57" s="60">
        <v>0</v>
      </c>
      <c r="S57" s="54" t="str">
        <f t="shared" si="10"/>
        <v/>
      </c>
      <c r="T57" s="28"/>
      <c r="U57" s="103"/>
    </row>
    <row r="58" spans="1:21" ht="18" customHeight="1" x14ac:dyDescent="0.25">
      <c r="A58" s="38" t="s">
        <v>9</v>
      </c>
      <c r="B58" s="38">
        <v>46</v>
      </c>
      <c r="C58" s="50" t="str">
        <f t="shared" si="0"/>
        <v/>
      </c>
      <c r="D58" s="38" t="str">
        <f t="shared" si="1"/>
        <v>2017/18</v>
      </c>
      <c r="E58" s="38" t="str">
        <f t="shared" si="9"/>
        <v/>
      </c>
      <c r="F58" s="39" t="str">
        <f t="shared" si="11"/>
        <v/>
      </c>
      <c r="G58" s="39" t="str">
        <f t="shared" si="12"/>
        <v/>
      </c>
      <c r="H58" s="47" t="str">
        <f t="shared" si="13"/>
        <v/>
      </c>
      <c r="I58" s="39" t="str">
        <f t="shared" si="14"/>
        <v/>
      </c>
      <c r="L58" s="53">
        <v>15</v>
      </c>
      <c r="M58" s="109"/>
      <c r="N58" s="100" t="str">
        <f>IF(M58="","",IF(ISNA(VLOOKUP(M58,Data!R:S,2,FALSE))=TRUE,"Does not exist, please check and re-enter",VLOOKUP(M58,Data!R:S,2,FALSE)))</f>
        <v/>
      </c>
      <c r="O58" s="65"/>
      <c r="P58" s="100" t="str">
        <f>IF(O58="","",IF(ISNA(VLOOKUP(O58,Data!U:V,2,FALSE))=TRUE,"Does not exist, please check and re-enter",VLOOKUP(O58,Data!U:V,2,FALSE)))</f>
        <v/>
      </c>
      <c r="Q58" s="29"/>
      <c r="R58" s="60">
        <v>0</v>
      </c>
      <c r="S58" s="54" t="str">
        <f t="shared" si="10"/>
        <v/>
      </c>
      <c r="T58" s="28"/>
      <c r="U58" s="103"/>
    </row>
    <row r="59" spans="1:21" ht="18" customHeight="1" x14ac:dyDescent="0.25">
      <c r="A59" s="38" t="s">
        <v>9</v>
      </c>
      <c r="B59" s="38">
        <v>47</v>
      </c>
      <c r="C59" s="50" t="str">
        <f t="shared" si="0"/>
        <v/>
      </c>
      <c r="D59" s="38" t="str">
        <f t="shared" si="1"/>
        <v>2017/18</v>
      </c>
      <c r="E59" s="38" t="str">
        <f t="shared" si="9"/>
        <v/>
      </c>
      <c r="F59" s="39" t="str">
        <f t="shared" si="11"/>
        <v/>
      </c>
      <c r="G59" s="39" t="str">
        <f t="shared" si="12"/>
        <v/>
      </c>
      <c r="H59" s="47" t="str">
        <f t="shared" si="13"/>
        <v/>
      </c>
      <c r="I59" s="39" t="str">
        <f t="shared" si="14"/>
        <v/>
      </c>
      <c r="L59" s="53">
        <v>16</v>
      </c>
      <c r="M59" s="109"/>
      <c r="N59" s="100" t="str">
        <f>IF(M59="","",IF(ISNA(VLOOKUP(M59,Data!R:S,2,FALSE))=TRUE,"Does not exist, please check and re-enter",VLOOKUP(M59,Data!R:S,2,FALSE)))</f>
        <v/>
      </c>
      <c r="O59" s="65"/>
      <c r="P59" s="100" t="str">
        <f>IF(O59="","",IF(ISNA(VLOOKUP(O59,Data!U:V,2,FALSE))=TRUE,"Does not exist, please check and re-enter",VLOOKUP(O59,Data!U:V,2,FALSE)))</f>
        <v/>
      </c>
      <c r="Q59" s="29"/>
      <c r="R59" s="60">
        <v>0</v>
      </c>
      <c r="S59" s="54" t="str">
        <f t="shared" si="10"/>
        <v/>
      </c>
      <c r="T59" s="28"/>
      <c r="U59" s="103"/>
    </row>
    <row r="60" spans="1:21" ht="18" customHeight="1" x14ac:dyDescent="0.25">
      <c r="A60" s="38" t="s">
        <v>9</v>
      </c>
      <c r="B60" s="38">
        <v>48</v>
      </c>
      <c r="C60" s="50" t="str">
        <f t="shared" si="0"/>
        <v/>
      </c>
      <c r="D60" s="38" t="str">
        <f t="shared" si="1"/>
        <v>2017/18</v>
      </c>
      <c r="E60" s="38" t="str">
        <f t="shared" si="9"/>
        <v/>
      </c>
      <c r="F60" s="39" t="str">
        <f t="shared" si="11"/>
        <v/>
      </c>
      <c r="G60" s="39" t="str">
        <f t="shared" si="12"/>
        <v/>
      </c>
      <c r="H60" s="47" t="str">
        <f t="shared" si="13"/>
        <v/>
      </c>
      <c r="I60" s="39" t="str">
        <f t="shared" si="14"/>
        <v/>
      </c>
      <c r="L60" s="53">
        <v>17</v>
      </c>
      <c r="M60" s="109"/>
      <c r="N60" s="100" t="str">
        <f>IF(M60="","",IF(ISNA(VLOOKUP(M60,Data!R:S,2,FALSE))=TRUE,"Does not exist, please check and re-enter",VLOOKUP(M60,Data!R:S,2,FALSE)))</f>
        <v/>
      </c>
      <c r="O60" s="65"/>
      <c r="P60" s="100" t="str">
        <f>IF(O60="","",IF(ISNA(VLOOKUP(O60,Data!U:V,2,FALSE))=TRUE,"Does not exist, please check and re-enter",VLOOKUP(O60,Data!U:V,2,FALSE)))</f>
        <v/>
      </c>
      <c r="Q60" s="29"/>
      <c r="R60" s="60">
        <v>0</v>
      </c>
      <c r="S60" s="54" t="str">
        <f t="shared" si="10"/>
        <v/>
      </c>
      <c r="T60" s="28"/>
      <c r="U60" s="103"/>
    </row>
    <row r="61" spans="1:21" s="42" customFormat="1" ht="18" customHeight="1" x14ac:dyDescent="0.25">
      <c r="A61" s="38" t="s">
        <v>9</v>
      </c>
      <c r="B61" s="38">
        <v>49</v>
      </c>
      <c r="C61" s="50" t="str">
        <f t="shared" si="0"/>
        <v/>
      </c>
      <c r="D61" s="38" t="str">
        <f t="shared" si="1"/>
        <v>2017/18</v>
      </c>
      <c r="E61" s="38" t="str">
        <f t="shared" si="9"/>
        <v/>
      </c>
      <c r="F61" s="39" t="str">
        <f t="shared" si="11"/>
        <v/>
      </c>
      <c r="G61" s="39" t="str">
        <f t="shared" si="12"/>
        <v/>
      </c>
      <c r="H61" s="47" t="str">
        <f t="shared" si="13"/>
        <v/>
      </c>
      <c r="I61" s="39" t="str">
        <f t="shared" si="14"/>
        <v/>
      </c>
      <c r="J61" s="39"/>
      <c r="K61" s="39"/>
      <c r="L61" s="53">
        <v>18</v>
      </c>
      <c r="M61" s="109"/>
      <c r="N61" s="100" t="str">
        <f>IF(M61="","",IF(ISNA(VLOOKUP(M61,Data!R:S,2,FALSE))=TRUE,"Does not exist, please check and re-enter",VLOOKUP(M61,Data!R:S,2,FALSE)))</f>
        <v/>
      </c>
      <c r="O61" s="65"/>
      <c r="P61" s="100" t="str">
        <f>IF(O61="","",IF(ISNA(VLOOKUP(O61,Data!U:V,2,FALSE))=TRUE,"Does not exist, please check and re-enter",VLOOKUP(O61,Data!U:V,2,FALSE)))</f>
        <v/>
      </c>
      <c r="Q61" s="29"/>
      <c r="R61" s="60">
        <v>0</v>
      </c>
      <c r="S61" s="54" t="str">
        <f t="shared" si="10"/>
        <v/>
      </c>
      <c r="T61" s="28"/>
      <c r="U61" s="103"/>
    </row>
    <row r="62" spans="1:21" s="42" customFormat="1" ht="18" customHeight="1" x14ac:dyDescent="0.25">
      <c r="A62" s="38" t="s">
        <v>9</v>
      </c>
      <c r="B62" s="38">
        <v>50</v>
      </c>
      <c r="C62" s="50" t="str">
        <f t="shared" si="0"/>
        <v/>
      </c>
      <c r="D62" s="38" t="str">
        <f t="shared" si="1"/>
        <v>2017/18</v>
      </c>
      <c r="E62" s="38" t="str">
        <f t="shared" si="9"/>
        <v/>
      </c>
      <c r="F62" s="39" t="str">
        <f t="shared" si="11"/>
        <v/>
      </c>
      <c r="G62" s="39" t="str">
        <f t="shared" si="12"/>
        <v/>
      </c>
      <c r="H62" s="47" t="str">
        <f t="shared" si="13"/>
        <v/>
      </c>
      <c r="I62" s="39" t="str">
        <f t="shared" si="14"/>
        <v/>
      </c>
      <c r="J62" s="39"/>
      <c r="K62" s="39"/>
      <c r="L62" s="53">
        <v>19</v>
      </c>
      <c r="M62" s="109"/>
      <c r="N62" s="100" t="str">
        <f>IF(M62="","",IF(ISNA(VLOOKUP(M62,Data!R:S,2,FALSE))=TRUE,"Does not exist, please check and re-enter",VLOOKUP(M62,Data!R:S,2,FALSE)))</f>
        <v/>
      </c>
      <c r="O62" s="65"/>
      <c r="P62" s="100" t="str">
        <f>IF(O62="","",IF(ISNA(VLOOKUP(O62,Data!U:V,2,FALSE))=TRUE,"Does not exist, please check and re-enter",VLOOKUP(O62,Data!U:V,2,FALSE)))</f>
        <v/>
      </c>
      <c r="Q62" s="29"/>
      <c r="R62" s="60">
        <v>0</v>
      </c>
      <c r="S62" s="54" t="str">
        <f t="shared" si="10"/>
        <v/>
      </c>
      <c r="T62" s="28"/>
      <c r="U62" s="103"/>
    </row>
    <row r="63" spans="1:21" s="42" customFormat="1" ht="18" customHeight="1" x14ac:dyDescent="0.25">
      <c r="A63" s="38" t="s">
        <v>9</v>
      </c>
      <c r="B63" s="38">
        <v>51</v>
      </c>
      <c r="C63" s="50" t="str">
        <f t="shared" si="0"/>
        <v/>
      </c>
      <c r="D63" s="38" t="str">
        <f t="shared" si="1"/>
        <v>2017/18</v>
      </c>
      <c r="E63" s="38" t="str">
        <f t="shared" si="9"/>
        <v/>
      </c>
      <c r="F63" s="39" t="str">
        <f>IF(M63="","",$O$2&amp;M63)</f>
        <v/>
      </c>
      <c r="G63" s="39" t="str">
        <f t="shared" si="12"/>
        <v/>
      </c>
      <c r="H63" s="47" t="str">
        <f t="shared" si="13"/>
        <v/>
      </c>
      <c r="I63" s="39" t="str">
        <f t="shared" si="14"/>
        <v/>
      </c>
      <c r="J63" s="39"/>
      <c r="K63" s="39"/>
      <c r="L63" s="53">
        <v>20</v>
      </c>
      <c r="M63" s="109"/>
      <c r="N63" s="100" t="str">
        <f>IF(M63="","",IF(ISNA(VLOOKUP(M63,Data!R:S,2,FALSE))=TRUE,"Does not exist, please check and re-enter",VLOOKUP(M63,Data!R:S,2,FALSE)))</f>
        <v/>
      </c>
      <c r="O63" s="65"/>
      <c r="P63" s="100" t="str">
        <f>IF(O63="","",IF(ISNA(VLOOKUP(O63,Data!U:V,2,FALSE))=TRUE,"Does not exist, please check and re-enter",VLOOKUP(O63,Data!U:V,2,FALSE)))</f>
        <v/>
      </c>
      <c r="Q63" s="29"/>
      <c r="R63" s="60">
        <v>0</v>
      </c>
      <c r="S63" s="54" t="str">
        <f t="shared" si="10"/>
        <v/>
      </c>
      <c r="T63" s="28"/>
      <c r="U63" s="103"/>
    </row>
    <row r="64" spans="1:21" s="42" customFormat="1" ht="18" customHeight="1" thickBot="1" x14ac:dyDescent="0.3">
      <c r="A64" s="38" t="s">
        <v>9</v>
      </c>
      <c r="B64" s="38">
        <v>52</v>
      </c>
      <c r="C64" s="50" t="str">
        <f t="shared" si="0"/>
        <v/>
      </c>
      <c r="D64" s="38" t="str">
        <f t="shared" si="1"/>
        <v>2017/18</v>
      </c>
      <c r="E64" s="38" t="str">
        <f t="shared" si="8"/>
        <v/>
      </c>
      <c r="H64" s="47"/>
      <c r="L64" s="38"/>
      <c r="M64" s="41"/>
      <c r="N64" s="41"/>
      <c r="O64" s="8"/>
      <c r="P64" s="8"/>
      <c r="Q64" s="55">
        <f>SUM(Q44:Q63)</f>
        <v>0</v>
      </c>
      <c r="R64" s="55">
        <f>SUM(R44:R63)</f>
        <v>0</v>
      </c>
      <c r="S64" s="55">
        <f>SUM(S44:S63)</f>
        <v>0</v>
      </c>
      <c r="T64" s="39"/>
    </row>
    <row r="65" spans="1:21" s="42" customFormat="1" ht="9" customHeight="1" x14ac:dyDescent="0.25">
      <c r="A65" s="38" t="s">
        <v>9</v>
      </c>
      <c r="B65" s="38">
        <v>53</v>
      </c>
      <c r="C65" s="50" t="str">
        <f t="shared" si="0"/>
        <v/>
      </c>
      <c r="D65" s="38" t="str">
        <f t="shared" si="1"/>
        <v>2017/18</v>
      </c>
      <c r="E65" s="38"/>
      <c r="H65" s="47"/>
      <c r="L65" s="38"/>
      <c r="M65" s="41"/>
      <c r="N65" s="41"/>
      <c r="O65" s="8"/>
      <c r="P65" s="8"/>
      <c r="Q65" s="94"/>
      <c r="R65" s="94"/>
      <c r="S65" s="94"/>
      <c r="T65" s="39"/>
    </row>
    <row r="66" spans="1:21" s="42" customFormat="1" ht="18" customHeight="1" x14ac:dyDescent="0.25">
      <c r="A66" s="38" t="s">
        <v>9</v>
      </c>
      <c r="B66" s="38">
        <v>54</v>
      </c>
      <c r="C66" s="50" t="str">
        <f t="shared" si="0"/>
        <v/>
      </c>
      <c r="D66" s="38" t="str">
        <f t="shared" si="1"/>
        <v>2017/18</v>
      </c>
      <c r="E66" s="38" t="str">
        <f t="shared" si="8"/>
        <v/>
      </c>
      <c r="H66" s="47"/>
      <c r="L66" s="90"/>
      <c r="M66" s="75"/>
      <c r="N66" s="75"/>
      <c r="O66" s="75"/>
      <c r="P66" s="75"/>
      <c r="Q66" s="58"/>
      <c r="R66" s="58"/>
      <c r="S66" s="58"/>
      <c r="T66" s="57"/>
      <c r="U66" s="57"/>
    </row>
    <row r="67" spans="1:21" ht="18" customHeight="1" x14ac:dyDescent="0.25">
      <c r="A67" s="38" t="s">
        <v>9</v>
      </c>
      <c r="B67" s="38">
        <v>55</v>
      </c>
      <c r="C67" s="50" t="str">
        <f t="shared" si="0"/>
        <v/>
      </c>
      <c r="D67" s="38" t="str">
        <f t="shared" si="1"/>
        <v>2017/18</v>
      </c>
      <c r="E67" s="38" t="str">
        <f>$O$3</f>
        <v/>
      </c>
      <c r="F67" s="39" t="str">
        <f>IF(H67="","","EBO"&amp;"9400")</f>
        <v/>
      </c>
      <c r="G67" s="40"/>
      <c r="H67" s="40" t="str">
        <f>IF(Q71="","",-SUM(S91))</f>
        <v/>
      </c>
      <c r="I67" s="39" t="str">
        <f>IF(H67="","","ParentPay "&amp;Q67&amp;"-"&amp;Q68)</f>
        <v/>
      </c>
      <c r="K67" s="38" t="s">
        <v>468</v>
      </c>
      <c r="N67" s="62"/>
      <c r="P67" s="95" t="s">
        <v>131</v>
      </c>
      <c r="Q67" s="161"/>
      <c r="R67" s="161"/>
    </row>
    <row r="68" spans="1:21" ht="18" customHeight="1" x14ac:dyDescent="0.25">
      <c r="A68" s="38" t="s">
        <v>9</v>
      </c>
      <c r="B68" s="38">
        <v>56</v>
      </c>
      <c r="C68" s="50" t="str">
        <f t="shared" si="0"/>
        <v/>
      </c>
      <c r="D68" s="38" t="str">
        <f t="shared" si="1"/>
        <v>2017/18</v>
      </c>
      <c r="E68" s="38" t="str">
        <f t="shared" ref="E68:E90" si="15">$O$3</f>
        <v/>
      </c>
      <c r="F68" s="39" t="str">
        <f>IF(H67="","","EBO"&amp;"9425")</f>
        <v/>
      </c>
      <c r="G68" s="42" t="str">
        <f>IF(F68="","","B_BFWD")</f>
        <v/>
      </c>
      <c r="H68" s="40" t="str">
        <f>IF(G68="","",SUM(Q91))</f>
        <v/>
      </c>
      <c r="I68" s="39" t="str">
        <f>IF(H68="","","ParentPay "&amp;Q67&amp;"-"&amp;Q68)</f>
        <v/>
      </c>
      <c r="N68" s="62"/>
      <c r="P68" s="95" t="s">
        <v>132</v>
      </c>
      <c r="Q68" s="161"/>
      <c r="R68" s="161"/>
    </row>
    <row r="69" spans="1:21" ht="18" customHeight="1" x14ac:dyDescent="0.25">
      <c r="A69" s="38" t="s">
        <v>9</v>
      </c>
      <c r="B69" s="38">
        <v>57</v>
      </c>
      <c r="C69" s="50" t="str">
        <f t="shared" si="0"/>
        <v/>
      </c>
      <c r="D69" s="38" t="str">
        <f t="shared" si="1"/>
        <v>2017/18</v>
      </c>
      <c r="E69" s="38" t="str">
        <f t="shared" si="15"/>
        <v/>
      </c>
      <c r="F69" s="39" t="str">
        <f>IF(H67="","","EBO"&amp;"9425")</f>
        <v/>
      </c>
      <c r="G69" s="42" t="str">
        <f>IF(F69="","","B_BFWD")</f>
        <v/>
      </c>
      <c r="H69" s="40" t="str">
        <f>IF(G69="","",-SUM(Q91))</f>
        <v/>
      </c>
      <c r="I69" s="39" t="str">
        <f>IF(H69="","","ParentPay "&amp;Q67&amp;"-"&amp;Q68)</f>
        <v/>
      </c>
    </row>
    <row r="70" spans="1:21" ht="18" customHeight="1" x14ac:dyDescent="0.25">
      <c r="A70" s="38" t="s">
        <v>9</v>
      </c>
      <c r="B70" s="38">
        <v>58</v>
      </c>
      <c r="C70" s="50" t="str">
        <f t="shared" si="0"/>
        <v/>
      </c>
      <c r="D70" s="38" t="str">
        <f t="shared" si="1"/>
        <v>2017/18</v>
      </c>
      <c r="E70" s="38" t="str">
        <f t="shared" si="15"/>
        <v/>
      </c>
      <c r="F70" s="39" t="str">
        <f>IF(H67="","","EBO"&amp;"9521")</f>
        <v/>
      </c>
      <c r="G70" s="42" t="str">
        <f>IF(F70="","",LEFT($O$5,4)&amp;RIGHT($O$5,2)&amp;"M"&amp;$O$3)</f>
        <v/>
      </c>
      <c r="H70" s="40" t="str">
        <f>IF(G70="","",SUM(R91))</f>
        <v/>
      </c>
      <c r="I70" s="39" t="str">
        <f>IF(H70="","","ParentPay "&amp;Q67&amp;"-"&amp;Q68)</f>
        <v/>
      </c>
      <c r="M70" s="67" t="s">
        <v>32</v>
      </c>
      <c r="N70" s="64"/>
      <c r="O70" s="64" t="s">
        <v>27</v>
      </c>
      <c r="P70" s="72"/>
      <c r="Q70" s="52" t="s">
        <v>29</v>
      </c>
      <c r="R70" s="52" t="s">
        <v>30</v>
      </c>
      <c r="S70" s="52" t="s">
        <v>28</v>
      </c>
      <c r="T70" s="53" t="s">
        <v>31</v>
      </c>
      <c r="U70" s="90" t="s">
        <v>465</v>
      </c>
    </row>
    <row r="71" spans="1:21" ht="18" customHeight="1" x14ac:dyDescent="0.25">
      <c r="A71" s="38" t="s">
        <v>9</v>
      </c>
      <c r="B71" s="38">
        <v>59</v>
      </c>
      <c r="C71" s="50" t="str">
        <f t="shared" si="0"/>
        <v/>
      </c>
      <c r="D71" s="38" t="str">
        <f t="shared" si="1"/>
        <v>2017/18</v>
      </c>
      <c r="E71" s="38" t="str">
        <f t="shared" si="15"/>
        <v/>
      </c>
      <c r="F71" s="39" t="str">
        <f>IF(Q71="","",$O$2&amp;M71)</f>
        <v/>
      </c>
      <c r="G71" s="39" t="str">
        <f>IF(Q71="","",O71)</f>
        <v/>
      </c>
      <c r="H71" s="47" t="str">
        <f>IF(Q71="","",SUM(Q71))</f>
        <v/>
      </c>
      <c r="I71" s="39" t="str">
        <f>IF(Q71="","",T71)</f>
        <v/>
      </c>
      <c r="L71" s="53">
        <v>1</v>
      </c>
      <c r="M71" s="92">
        <v>5155</v>
      </c>
      <c r="N71" s="100" t="str">
        <f>IF(M71="","",IF(ISNA(VLOOKUP(M71,Data!R:S,2,FALSE))=TRUE,"Does not exist, please check and re-enter",VLOOKUP(M71,Data!R:S,2,FALSE)))</f>
        <v xml:space="preserve"> Bank Charges</v>
      </c>
      <c r="O71" s="92" t="s">
        <v>10</v>
      </c>
      <c r="P71" s="100" t="str">
        <f>IF(O71="","",IF(ISNA(VLOOKUP(O71,Data!U:V,2,FALSE))=TRUE,"Does not exist, please check and re-enter",VLOOKUP(O71,Data!U:V,2,FALSE)))</f>
        <v>Administration</v>
      </c>
      <c r="Q71" s="29"/>
      <c r="R71" s="29"/>
      <c r="S71" s="54" t="str">
        <f t="shared" ref="S71:S90" si="16">IF(Q71="","",SUM(Q71:R71))</f>
        <v/>
      </c>
      <c r="T71" s="59" t="s">
        <v>144</v>
      </c>
      <c r="U71" s="103"/>
    </row>
    <row r="72" spans="1:21" ht="18" customHeight="1" x14ac:dyDescent="0.25">
      <c r="A72" s="38" t="s">
        <v>9</v>
      </c>
      <c r="B72" s="38">
        <v>60</v>
      </c>
      <c r="C72" s="50" t="str">
        <f t="shared" si="0"/>
        <v/>
      </c>
      <c r="D72" s="38" t="str">
        <f t="shared" si="1"/>
        <v>2017/18</v>
      </c>
      <c r="E72" s="38" t="str">
        <f t="shared" si="15"/>
        <v/>
      </c>
      <c r="F72" s="39" t="str">
        <f t="shared" ref="F72:F89" si="17">IF(M72="","",$O$2&amp;M72)</f>
        <v/>
      </c>
      <c r="G72" s="39" t="str">
        <f t="shared" ref="G72:G90" si="18">IF(Q72="","",O72)</f>
        <v/>
      </c>
      <c r="H72" s="47" t="str">
        <f t="shared" ref="H72:H90" si="19">IF(Q72="","",SUM(Q72))</f>
        <v/>
      </c>
      <c r="I72" s="39" t="str">
        <f t="shared" ref="I72:I90" si="20">IF(T72="","",T72)</f>
        <v/>
      </c>
      <c r="L72" s="53">
        <v>2</v>
      </c>
      <c r="M72" s="109"/>
      <c r="N72" s="100" t="str">
        <f>IF(M72="","",IF(ISNA(VLOOKUP(M72,Data!R:S,2,FALSE))=TRUE,"Does not exist, please check and re-enter",VLOOKUP(M72,Data!R:S,2,FALSE)))</f>
        <v/>
      </c>
      <c r="O72" s="65"/>
      <c r="P72" s="100" t="str">
        <f>IF(O72="","",IF(ISNA(VLOOKUP(O72,Data!U:V,2,FALSE))=TRUE,"Does not exist, please check and re-enter",VLOOKUP(O72,Data!U:V,2,FALSE)))</f>
        <v/>
      </c>
      <c r="Q72" s="29"/>
      <c r="R72" s="60">
        <v>0</v>
      </c>
      <c r="S72" s="54" t="str">
        <f t="shared" si="16"/>
        <v/>
      </c>
      <c r="T72" s="28"/>
      <c r="U72" s="103"/>
    </row>
    <row r="73" spans="1:21" ht="18" customHeight="1" x14ac:dyDescent="0.25">
      <c r="A73" s="38" t="s">
        <v>9</v>
      </c>
      <c r="B73" s="38">
        <v>61</v>
      </c>
      <c r="C73" s="50" t="str">
        <f t="shared" si="0"/>
        <v/>
      </c>
      <c r="D73" s="38" t="str">
        <f t="shared" si="1"/>
        <v>2017/18</v>
      </c>
      <c r="E73" s="38" t="str">
        <f t="shared" si="15"/>
        <v/>
      </c>
      <c r="F73" s="39" t="str">
        <f t="shared" si="17"/>
        <v/>
      </c>
      <c r="G73" s="39" t="str">
        <f t="shared" si="18"/>
        <v/>
      </c>
      <c r="H73" s="47" t="str">
        <f t="shared" si="19"/>
        <v/>
      </c>
      <c r="I73" s="39" t="str">
        <f t="shared" si="20"/>
        <v/>
      </c>
      <c r="L73" s="53">
        <v>3</v>
      </c>
      <c r="M73" s="109"/>
      <c r="N73" s="100" t="str">
        <f>IF(M73="","",IF(ISNA(VLOOKUP(M73,Data!R:S,2,FALSE))=TRUE,"Does not exist, please check and re-enter",VLOOKUP(M73,Data!R:S,2,FALSE)))</f>
        <v/>
      </c>
      <c r="O73" s="65"/>
      <c r="P73" s="100" t="str">
        <f>IF(O73="","",IF(ISNA(VLOOKUP(O73,Data!U:V,2,FALSE))=TRUE,"Does not exist, please check and re-enter",VLOOKUP(O73,Data!U:V,2,FALSE)))</f>
        <v/>
      </c>
      <c r="Q73" s="29"/>
      <c r="R73" s="60">
        <v>0</v>
      </c>
      <c r="S73" s="54" t="str">
        <f t="shared" si="16"/>
        <v/>
      </c>
      <c r="T73" s="28"/>
      <c r="U73" s="103"/>
    </row>
    <row r="74" spans="1:21" ht="18" customHeight="1" x14ac:dyDescent="0.25">
      <c r="A74" s="38" t="s">
        <v>9</v>
      </c>
      <c r="B74" s="38">
        <v>62</v>
      </c>
      <c r="C74" s="50" t="str">
        <f t="shared" si="0"/>
        <v/>
      </c>
      <c r="D74" s="38" t="str">
        <f t="shared" si="1"/>
        <v>2017/18</v>
      </c>
      <c r="E74" s="38" t="str">
        <f t="shared" si="15"/>
        <v/>
      </c>
      <c r="F74" s="39" t="str">
        <f t="shared" si="17"/>
        <v/>
      </c>
      <c r="G74" s="39" t="str">
        <f t="shared" si="18"/>
        <v/>
      </c>
      <c r="H74" s="47" t="str">
        <f t="shared" si="19"/>
        <v/>
      </c>
      <c r="I74" s="39" t="str">
        <f t="shared" si="20"/>
        <v/>
      </c>
      <c r="L74" s="53">
        <v>4</v>
      </c>
      <c r="M74" s="109"/>
      <c r="N74" s="100" t="str">
        <f>IF(M74="","",IF(ISNA(VLOOKUP(M74,Data!R:S,2,FALSE))=TRUE,"Does not exist, please check and re-enter",VLOOKUP(M74,Data!R:S,2,FALSE)))</f>
        <v/>
      </c>
      <c r="O74" s="65"/>
      <c r="P74" s="100" t="str">
        <f>IF(O74="","",IF(ISNA(VLOOKUP(O74,Data!U:V,2,FALSE))=TRUE,"Does not exist, please check and re-enter",VLOOKUP(O74,Data!U:V,2,FALSE)))</f>
        <v/>
      </c>
      <c r="Q74" s="29"/>
      <c r="R74" s="60">
        <v>0</v>
      </c>
      <c r="S74" s="54" t="str">
        <f t="shared" si="16"/>
        <v/>
      </c>
      <c r="T74" s="28"/>
      <c r="U74" s="103"/>
    </row>
    <row r="75" spans="1:21" ht="18" customHeight="1" x14ac:dyDescent="0.25">
      <c r="A75" s="38" t="s">
        <v>9</v>
      </c>
      <c r="B75" s="38">
        <v>63</v>
      </c>
      <c r="C75" s="50" t="str">
        <f t="shared" si="0"/>
        <v/>
      </c>
      <c r="D75" s="38" t="str">
        <f t="shared" si="1"/>
        <v>2017/18</v>
      </c>
      <c r="E75" s="38" t="str">
        <f t="shared" si="15"/>
        <v/>
      </c>
      <c r="F75" s="39" t="str">
        <f t="shared" si="17"/>
        <v/>
      </c>
      <c r="G75" s="39" t="str">
        <f t="shared" si="18"/>
        <v/>
      </c>
      <c r="H75" s="47" t="str">
        <f t="shared" si="19"/>
        <v/>
      </c>
      <c r="I75" s="39" t="str">
        <f t="shared" si="20"/>
        <v/>
      </c>
      <c r="L75" s="53">
        <v>5</v>
      </c>
      <c r="M75" s="109"/>
      <c r="N75" s="100" t="str">
        <f>IF(M75="","",IF(ISNA(VLOOKUP(M75,Data!R:S,2,FALSE))=TRUE,"Does not exist, please check and re-enter",VLOOKUP(M75,Data!R:S,2,FALSE)))</f>
        <v/>
      </c>
      <c r="O75" s="65"/>
      <c r="P75" s="100" t="str">
        <f>IF(O75="","",IF(ISNA(VLOOKUP(O75,Data!U:V,2,FALSE))=TRUE,"Does not exist, please check and re-enter",VLOOKUP(O75,Data!U:V,2,FALSE)))</f>
        <v/>
      </c>
      <c r="Q75" s="29"/>
      <c r="R75" s="60">
        <v>0</v>
      </c>
      <c r="S75" s="54" t="str">
        <f t="shared" si="16"/>
        <v/>
      </c>
      <c r="T75" s="28"/>
      <c r="U75" s="103"/>
    </row>
    <row r="76" spans="1:21" ht="18" customHeight="1" x14ac:dyDescent="0.25">
      <c r="A76" s="38" t="s">
        <v>9</v>
      </c>
      <c r="B76" s="38">
        <v>64</v>
      </c>
      <c r="C76" s="50" t="str">
        <f t="shared" si="0"/>
        <v/>
      </c>
      <c r="D76" s="38" t="str">
        <f t="shared" si="1"/>
        <v>2017/18</v>
      </c>
      <c r="E76" s="38" t="str">
        <f t="shared" si="15"/>
        <v/>
      </c>
      <c r="F76" s="39" t="str">
        <f t="shared" si="17"/>
        <v/>
      </c>
      <c r="G76" s="39" t="str">
        <f t="shared" si="18"/>
        <v/>
      </c>
      <c r="H76" s="47" t="str">
        <f t="shared" si="19"/>
        <v/>
      </c>
      <c r="I76" s="39" t="str">
        <f t="shared" si="20"/>
        <v/>
      </c>
      <c r="L76" s="53">
        <v>6</v>
      </c>
      <c r="M76" s="109"/>
      <c r="N76" s="100" t="str">
        <f>IF(M76="","",IF(ISNA(VLOOKUP(M76,Data!R:S,2,FALSE))=TRUE,"Does not exist, please check and re-enter",VLOOKUP(M76,Data!R:S,2,FALSE)))</f>
        <v/>
      </c>
      <c r="O76" s="65"/>
      <c r="P76" s="100" t="str">
        <f>IF(O76="","",IF(ISNA(VLOOKUP(O76,Data!U:V,2,FALSE))=TRUE,"Does not exist, please check and re-enter",VLOOKUP(O76,Data!U:V,2,FALSE)))</f>
        <v/>
      </c>
      <c r="Q76" s="29"/>
      <c r="R76" s="60">
        <v>0</v>
      </c>
      <c r="S76" s="54" t="str">
        <f t="shared" si="16"/>
        <v/>
      </c>
      <c r="T76" s="28"/>
      <c r="U76" s="103"/>
    </row>
    <row r="77" spans="1:21" ht="18" customHeight="1" x14ac:dyDescent="0.25">
      <c r="A77" s="38" t="s">
        <v>9</v>
      </c>
      <c r="B77" s="38">
        <v>65</v>
      </c>
      <c r="C77" s="50" t="str">
        <f t="shared" si="0"/>
        <v/>
      </c>
      <c r="D77" s="38" t="str">
        <f t="shared" si="1"/>
        <v>2017/18</v>
      </c>
      <c r="E77" s="38" t="str">
        <f t="shared" si="15"/>
        <v/>
      </c>
      <c r="F77" s="39" t="str">
        <f t="shared" si="17"/>
        <v/>
      </c>
      <c r="G77" s="39" t="str">
        <f t="shared" si="18"/>
        <v/>
      </c>
      <c r="H77" s="47" t="str">
        <f t="shared" si="19"/>
        <v/>
      </c>
      <c r="I77" s="39" t="str">
        <f t="shared" si="20"/>
        <v/>
      </c>
      <c r="L77" s="53">
        <v>7</v>
      </c>
      <c r="M77" s="109"/>
      <c r="N77" s="100" t="str">
        <f>IF(M77="","",IF(ISNA(VLOOKUP(M77,Data!R:S,2,FALSE))=TRUE,"Does not exist, please check and re-enter",VLOOKUP(M77,Data!R:S,2,FALSE)))</f>
        <v/>
      </c>
      <c r="O77" s="65"/>
      <c r="P77" s="100" t="str">
        <f>IF(O77="","",IF(ISNA(VLOOKUP(O77,Data!U:V,2,FALSE))=TRUE,"Does not exist, please check and re-enter",VLOOKUP(O77,Data!U:V,2,FALSE)))</f>
        <v/>
      </c>
      <c r="Q77" s="29"/>
      <c r="R77" s="60">
        <v>0</v>
      </c>
      <c r="S77" s="54" t="str">
        <f t="shared" si="16"/>
        <v/>
      </c>
      <c r="T77" s="28"/>
      <c r="U77" s="103"/>
    </row>
    <row r="78" spans="1:21" ht="18" customHeight="1" x14ac:dyDescent="0.25">
      <c r="A78" s="38" t="s">
        <v>9</v>
      </c>
      <c r="B78" s="38">
        <v>66</v>
      </c>
      <c r="C78" s="50" t="str">
        <f t="shared" ref="C78:C141" si="21">IF($O$4="","",$O$4)</f>
        <v/>
      </c>
      <c r="D78" s="38" t="str">
        <f t="shared" ref="D78:D141" si="22">IF($O$5="","",$O$5)</f>
        <v>2017/18</v>
      </c>
      <c r="E78" s="38" t="str">
        <f t="shared" si="15"/>
        <v/>
      </c>
      <c r="F78" s="39" t="str">
        <f t="shared" si="17"/>
        <v/>
      </c>
      <c r="G78" s="39" t="str">
        <f t="shared" si="18"/>
        <v/>
      </c>
      <c r="H78" s="47" t="str">
        <f t="shared" si="19"/>
        <v/>
      </c>
      <c r="I78" s="39" t="str">
        <f t="shared" si="20"/>
        <v/>
      </c>
      <c r="L78" s="53">
        <v>8</v>
      </c>
      <c r="M78" s="109"/>
      <c r="N78" s="100" t="str">
        <f>IF(M78="","",IF(ISNA(VLOOKUP(M78,Data!R:S,2,FALSE))=TRUE,"Does not exist, please check and re-enter",VLOOKUP(M78,Data!R:S,2,FALSE)))</f>
        <v/>
      </c>
      <c r="O78" s="65"/>
      <c r="P78" s="100" t="str">
        <f>IF(O78="","",IF(ISNA(VLOOKUP(O78,Data!U:V,2,FALSE))=TRUE,"Does not exist, please check and re-enter",VLOOKUP(O78,Data!U:V,2,FALSE)))</f>
        <v/>
      </c>
      <c r="Q78" s="29"/>
      <c r="R78" s="60">
        <v>0</v>
      </c>
      <c r="S78" s="54" t="str">
        <f t="shared" si="16"/>
        <v/>
      </c>
      <c r="T78" s="28"/>
      <c r="U78" s="103"/>
    </row>
    <row r="79" spans="1:21" ht="18" customHeight="1" x14ac:dyDescent="0.25">
      <c r="A79" s="38" t="s">
        <v>9</v>
      </c>
      <c r="B79" s="38">
        <v>67</v>
      </c>
      <c r="C79" s="50" t="str">
        <f t="shared" si="21"/>
        <v/>
      </c>
      <c r="D79" s="38" t="str">
        <f t="shared" si="22"/>
        <v>2017/18</v>
      </c>
      <c r="E79" s="38" t="str">
        <f t="shared" si="15"/>
        <v/>
      </c>
      <c r="F79" s="39" t="str">
        <f t="shared" si="17"/>
        <v/>
      </c>
      <c r="G79" s="39" t="str">
        <f t="shared" si="18"/>
        <v/>
      </c>
      <c r="H79" s="47" t="str">
        <f t="shared" si="19"/>
        <v/>
      </c>
      <c r="I79" s="39" t="str">
        <f t="shared" si="20"/>
        <v/>
      </c>
      <c r="L79" s="53">
        <v>9</v>
      </c>
      <c r="M79" s="109"/>
      <c r="N79" s="100" t="str">
        <f>IF(M79="","",IF(ISNA(VLOOKUP(M79,Data!R:S,2,FALSE))=TRUE,"Does not exist, please check and re-enter",VLOOKUP(M79,Data!R:S,2,FALSE)))</f>
        <v/>
      </c>
      <c r="O79" s="65"/>
      <c r="P79" s="100" t="str">
        <f>IF(O79="","",IF(ISNA(VLOOKUP(O79,Data!U:V,2,FALSE))=TRUE,"Does not exist, please check and re-enter",VLOOKUP(O79,Data!U:V,2,FALSE)))</f>
        <v/>
      </c>
      <c r="Q79" s="29"/>
      <c r="R79" s="60">
        <v>0</v>
      </c>
      <c r="S79" s="54" t="str">
        <f t="shared" si="16"/>
        <v/>
      </c>
      <c r="T79" s="28"/>
      <c r="U79" s="103"/>
    </row>
    <row r="80" spans="1:21" ht="18" customHeight="1" x14ac:dyDescent="0.25">
      <c r="A80" s="38" t="s">
        <v>9</v>
      </c>
      <c r="B80" s="38">
        <v>68</v>
      </c>
      <c r="C80" s="50" t="str">
        <f t="shared" si="21"/>
        <v/>
      </c>
      <c r="D80" s="38" t="str">
        <f t="shared" si="22"/>
        <v>2017/18</v>
      </c>
      <c r="E80" s="38" t="str">
        <f t="shared" si="15"/>
        <v/>
      </c>
      <c r="F80" s="39" t="str">
        <f t="shared" si="17"/>
        <v/>
      </c>
      <c r="G80" s="39" t="str">
        <f t="shared" si="18"/>
        <v/>
      </c>
      <c r="H80" s="47" t="str">
        <f t="shared" si="19"/>
        <v/>
      </c>
      <c r="I80" s="39" t="str">
        <f t="shared" si="20"/>
        <v/>
      </c>
      <c r="L80" s="53">
        <v>10</v>
      </c>
      <c r="M80" s="109"/>
      <c r="N80" s="100" t="str">
        <f>IF(M80="","",IF(ISNA(VLOOKUP(M80,Data!R:S,2,FALSE))=TRUE,"Does not exist, please check and re-enter",VLOOKUP(M80,Data!R:S,2,FALSE)))</f>
        <v/>
      </c>
      <c r="O80" s="65"/>
      <c r="P80" s="100" t="str">
        <f>IF(O80="","",IF(ISNA(VLOOKUP(O80,Data!U:V,2,FALSE))=TRUE,"Does not exist, please check and re-enter",VLOOKUP(O80,Data!U:V,2,FALSE)))</f>
        <v/>
      </c>
      <c r="Q80" s="29"/>
      <c r="R80" s="60">
        <v>0</v>
      </c>
      <c r="S80" s="54" t="str">
        <f t="shared" si="16"/>
        <v/>
      </c>
      <c r="T80" s="28"/>
      <c r="U80" s="103"/>
    </row>
    <row r="81" spans="1:21" ht="18" customHeight="1" x14ac:dyDescent="0.25">
      <c r="A81" s="38" t="s">
        <v>9</v>
      </c>
      <c r="B81" s="38">
        <v>69</v>
      </c>
      <c r="C81" s="50" t="str">
        <f t="shared" si="21"/>
        <v/>
      </c>
      <c r="D81" s="38" t="str">
        <f t="shared" si="22"/>
        <v>2017/18</v>
      </c>
      <c r="E81" s="38" t="str">
        <f t="shared" si="15"/>
        <v/>
      </c>
      <c r="F81" s="39" t="str">
        <f t="shared" si="17"/>
        <v/>
      </c>
      <c r="G81" s="39" t="str">
        <f t="shared" si="18"/>
        <v/>
      </c>
      <c r="H81" s="47" t="str">
        <f t="shared" si="19"/>
        <v/>
      </c>
      <c r="I81" s="39" t="str">
        <f t="shared" si="20"/>
        <v/>
      </c>
      <c r="L81" s="53">
        <v>11</v>
      </c>
      <c r="M81" s="109"/>
      <c r="N81" s="100" t="str">
        <f>IF(M81="","",IF(ISNA(VLOOKUP(M81,Data!R:S,2,FALSE))=TRUE,"Does not exist, please check and re-enter",VLOOKUP(M81,Data!R:S,2,FALSE)))</f>
        <v/>
      </c>
      <c r="O81" s="65"/>
      <c r="P81" s="100" t="str">
        <f>IF(O81="","",IF(ISNA(VLOOKUP(O81,Data!U:V,2,FALSE))=TRUE,"Does not exist, please check and re-enter",VLOOKUP(O81,Data!U:V,2,FALSE)))</f>
        <v/>
      </c>
      <c r="Q81" s="29"/>
      <c r="R81" s="60">
        <v>0</v>
      </c>
      <c r="S81" s="54" t="str">
        <f t="shared" si="16"/>
        <v/>
      </c>
      <c r="T81" s="28"/>
      <c r="U81" s="103"/>
    </row>
    <row r="82" spans="1:21" ht="18" customHeight="1" x14ac:dyDescent="0.25">
      <c r="A82" s="38" t="s">
        <v>9</v>
      </c>
      <c r="B82" s="38">
        <v>70</v>
      </c>
      <c r="C82" s="50" t="str">
        <f t="shared" si="21"/>
        <v/>
      </c>
      <c r="D82" s="38" t="str">
        <f t="shared" si="22"/>
        <v>2017/18</v>
      </c>
      <c r="E82" s="38" t="str">
        <f t="shared" si="15"/>
        <v/>
      </c>
      <c r="F82" s="39" t="str">
        <f t="shared" si="17"/>
        <v/>
      </c>
      <c r="G82" s="39" t="str">
        <f t="shared" si="18"/>
        <v/>
      </c>
      <c r="H82" s="47" t="str">
        <f t="shared" si="19"/>
        <v/>
      </c>
      <c r="I82" s="39" t="str">
        <f t="shared" si="20"/>
        <v/>
      </c>
      <c r="L82" s="53">
        <v>12</v>
      </c>
      <c r="M82" s="109"/>
      <c r="N82" s="100" t="str">
        <f>IF(M82="","",IF(ISNA(VLOOKUP(M82,Data!R:S,2,FALSE))=TRUE,"Does not exist, please check and re-enter",VLOOKUP(M82,Data!R:S,2,FALSE)))</f>
        <v/>
      </c>
      <c r="O82" s="65"/>
      <c r="P82" s="100" t="str">
        <f>IF(O82="","",IF(ISNA(VLOOKUP(O82,Data!U:V,2,FALSE))=TRUE,"Does not exist, please check and re-enter",VLOOKUP(O82,Data!U:V,2,FALSE)))</f>
        <v/>
      </c>
      <c r="Q82" s="29"/>
      <c r="R82" s="60">
        <v>0</v>
      </c>
      <c r="S82" s="54" t="str">
        <f t="shared" si="16"/>
        <v/>
      </c>
      <c r="T82" s="28"/>
      <c r="U82" s="103"/>
    </row>
    <row r="83" spans="1:21" ht="18" customHeight="1" x14ac:dyDescent="0.25">
      <c r="A83" s="38" t="s">
        <v>9</v>
      </c>
      <c r="B83" s="38">
        <v>71</v>
      </c>
      <c r="C83" s="50" t="str">
        <f t="shared" si="21"/>
        <v/>
      </c>
      <c r="D83" s="38" t="str">
        <f t="shared" si="22"/>
        <v>2017/18</v>
      </c>
      <c r="E83" s="38" t="str">
        <f t="shared" si="15"/>
        <v/>
      </c>
      <c r="F83" s="39" t="str">
        <f t="shared" si="17"/>
        <v/>
      </c>
      <c r="G83" s="39" t="str">
        <f t="shared" si="18"/>
        <v/>
      </c>
      <c r="H83" s="47" t="str">
        <f t="shared" si="19"/>
        <v/>
      </c>
      <c r="I83" s="39" t="str">
        <f t="shared" si="20"/>
        <v/>
      </c>
      <c r="L83" s="53">
        <v>13</v>
      </c>
      <c r="M83" s="109"/>
      <c r="N83" s="100" t="str">
        <f>IF(M83="","",IF(ISNA(VLOOKUP(M83,Data!R:S,2,FALSE))=TRUE,"Does not exist, please check and re-enter",VLOOKUP(M83,Data!R:S,2,FALSE)))</f>
        <v/>
      </c>
      <c r="O83" s="65"/>
      <c r="P83" s="100" t="str">
        <f>IF(O83="","",IF(ISNA(VLOOKUP(O83,Data!U:V,2,FALSE))=TRUE,"Does not exist, please check and re-enter",VLOOKUP(O83,Data!U:V,2,FALSE)))</f>
        <v/>
      </c>
      <c r="Q83" s="29"/>
      <c r="R83" s="60">
        <v>0</v>
      </c>
      <c r="S83" s="54" t="str">
        <f t="shared" si="16"/>
        <v/>
      </c>
      <c r="T83" s="28"/>
      <c r="U83" s="103"/>
    </row>
    <row r="84" spans="1:21" ht="18" customHeight="1" x14ac:dyDescent="0.25">
      <c r="A84" s="38" t="s">
        <v>9</v>
      </c>
      <c r="B84" s="38">
        <v>72</v>
      </c>
      <c r="C84" s="50" t="str">
        <f t="shared" si="21"/>
        <v/>
      </c>
      <c r="D84" s="38" t="str">
        <f t="shared" si="22"/>
        <v>2017/18</v>
      </c>
      <c r="E84" s="38" t="str">
        <f t="shared" si="15"/>
        <v/>
      </c>
      <c r="F84" s="39" t="str">
        <f t="shared" si="17"/>
        <v/>
      </c>
      <c r="G84" s="39" t="str">
        <f t="shared" si="18"/>
        <v/>
      </c>
      <c r="H84" s="47" t="str">
        <f t="shared" si="19"/>
        <v/>
      </c>
      <c r="I84" s="39" t="str">
        <f t="shared" si="20"/>
        <v/>
      </c>
      <c r="L84" s="53">
        <v>14</v>
      </c>
      <c r="M84" s="109"/>
      <c r="N84" s="100" t="str">
        <f>IF(M84="","",IF(ISNA(VLOOKUP(M84,Data!R:S,2,FALSE))=TRUE,"Does not exist, please check and re-enter",VLOOKUP(M84,Data!R:S,2,FALSE)))</f>
        <v/>
      </c>
      <c r="O84" s="65"/>
      <c r="P84" s="100" t="str">
        <f>IF(O84="","",IF(ISNA(VLOOKUP(O84,Data!U:V,2,FALSE))=TRUE,"Does not exist, please check and re-enter",VLOOKUP(O84,Data!U:V,2,FALSE)))</f>
        <v/>
      </c>
      <c r="Q84" s="29"/>
      <c r="R84" s="60">
        <v>0</v>
      </c>
      <c r="S84" s="54" t="str">
        <f t="shared" si="16"/>
        <v/>
      </c>
      <c r="T84" s="28"/>
      <c r="U84" s="103"/>
    </row>
    <row r="85" spans="1:21" ht="18" customHeight="1" x14ac:dyDescent="0.25">
      <c r="A85" s="38" t="s">
        <v>9</v>
      </c>
      <c r="B85" s="38">
        <v>73</v>
      </c>
      <c r="C85" s="50" t="str">
        <f t="shared" si="21"/>
        <v/>
      </c>
      <c r="D85" s="38" t="str">
        <f t="shared" si="22"/>
        <v>2017/18</v>
      </c>
      <c r="E85" s="38" t="str">
        <f t="shared" si="15"/>
        <v/>
      </c>
      <c r="F85" s="39" t="str">
        <f t="shared" si="17"/>
        <v/>
      </c>
      <c r="G85" s="39" t="str">
        <f t="shared" si="18"/>
        <v/>
      </c>
      <c r="H85" s="47" t="str">
        <f t="shared" si="19"/>
        <v/>
      </c>
      <c r="I85" s="39" t="str">
        <f t="shared" si="20"/>
        <v/>
      </c>
      <c r="L85" s="53">
        <v>15</v>
      </c>
      <c r="M85" s="109"/>
      <c r="N85" s="100" t="str">
        <f>IF(M85="","",IF(ISNA(VLOOKUP(M85,Data!R:S,2,FALSE))=TRUE,"Does not exist, please check and re-enter",VLOOKUP(M85,Data!R:S,2,FALSE)))</f>
        <v/>
      </c>
      <c r="O85" s="65"/>
      <c r="P85" s="100" t="str">
        <f>IF(O85="","",IF(ISNA(VLOOKUP(O85,Data!U:V,2,FALSE))=TRUE,"Does not exist, please check and re-enter",VLOOKUP(O85,Data!U:V,2,FALSE)))</f>
        <v/>
      </c>
      <c r="Q85" s="29"/>
      <c r="R85" s="60">
        <v>0</v>
      </c>
      <c r="S85" s="54" t="str">
        <f t="shared" si="16"/>
        <v/>
      </c>
      <c r="T85" s="28"/>
      <c r="U85" s="103"/>
    </row>
    <row r="86" spans="1:21" ht="18" customHeight="1" x14ac:dyDescent="0.25">
      <c r="A86" s="38" t="s">
        <v>9</v>
      </c>
      <c r="B86" s="38">
        <v>74</v>
      </c>
      <c r="C86" s="50" t="str">
        <f t="shared" si="21"/>
        <v/>
      </c>
      <c r="D86" s="38" t="str">
        <f t="shared" si="22"/>
        <v>2017/18</v>
      </c>
      <c r="E86" s="38" t="str">
        <f t="shared" si="15"/>
        <v/>
      </c>
      <c r="F86" s="39" t="str">
        <f t="shared" si="17"/>
        <v/>
      </c>
      <c r="G86" s="39" t="str">
        <f t="shared" si="18"/>
        <v/>
      </c>
      <c r="H86" s="47" t="str">
        <f t="shared" si="19"/>
        <v/>
      </c>
      <c r="I86" s="39" t="str">
        <f t="shared" si="20"/>
        <v/>
      </c>
      <c r="L86" s="53">
        <v>16</v>
      </c>
      <c r="M86" s="109"/>
      <c r="N86" s="100" t="str">
        <f>IF(M86="","",IF(ISNA(VLOOKUP(M86,Data!R:S,2,FALSE))=TRUE,"Does not exist, please check and re-enter",VLOOKUP(M86,Data!R:S,2,FALSE)))</f>
        <v/>
      </c>
      <c r="O86" s="65"/>
      <c r="P86" s="100" t="str">
        <f>IF(O86="","",IF(ISNA(VLOOKUP(O86,Data!U:V,2,FALSE))=TRUE,"Does not exist, please check and re-enter",VLOOKUP(O86,Data!U:V,2,FALSE)))</f>
        <v/>
      </c>
      <c r="Q86" s="29"/>
      <c r="R86" s="60">
        <v>0</v>
      </c>
      <c r="S86" s="54" t="str">
        <f t="shared" si="16"/>
        <v/>
      </c>
      <c r="T86" s="28"/>
      <c r="U86" s="103"/>
    </row>
    <row r="87" spans="1:21" ht="18" customHeight="1" x14ac:dyDescent="0.25">
      <c r="A87" s="38" t="s">
        <v>9</v>
      </c>
      <c r="B87" s="38">
        <v>75</v>
      </c>
      <c r="C87" s="50" t="str">
        <f t="shared" si="21"/>
        <v/>
      </c>
      <c r="D87" s="38" t="str">
        <f t="shared" si="22"/>
        <v>2017/18</v>
      </c>
      <c r="E87" s="38" t="str">
        <f t="shared" si="15"/>
        <v/>
      </c>
      <c r="F87" s="39" t="str">
        <f t="shared" si="17"/>
        <v/>
      </c>
      <c r="G87" s="39" t="str">
        <f t="shared" si="18"/>
        <v/>
      </c>
      <c r="H87" s="47" t="str">
        <f t="shared" si="19"/>
        <v/>
      </c>
      <c r="I87" s="39" t="str">
        <f t="shared" si="20"/>
        <v/>
      </c>
      <c r="L87" s="53">
        <v>17</v>
      </c>
      <c r="M87" s="109"/>
      <c r="N87" s="100" t="str">
        <f>IF(M87="","",IF(ISNA(VLOOKUP(M87,Data!R:S,2,FALSE))=TRUE,"Does not exist, please check and re-enter",VLOOKUP(M87,Data!R:S,2,FALSE)))</f>
        <v/>
      </c>
      <c r="O87" s="65"/>
      <c r="P87" s="100" t="str">
        <f>IF(O87="","",IF(ISNA(VLOOKUP(O87,Data!U:V,2,FALSE))=TRUE,"Does not exist, please check and re-enter",VLOOKUP(O87,Data!U:V,2,FALSE)))</f>
        <v/>
      </c>
      <c r="Q87" s="29"/>
      <c r="R87" s="60">
        <v>0</v>
      </c>
      <c r="S87" s="54" t="str">
        <f t="shared" si="16"/>
        <v/>
      </c>
      <c r="T87" s="28"/>
      <c r="U87" s="103"/>
    </row>
    <row r="88" spans="1:21" s="42" customFormat="1" ht="18" customHeight="1" x14ac:dyDescent="0.25">
      <c r="A88" s="38" t="s">
        <v>9</v>
      </c>
      <c r="B88" s="38">
        <v>76</v>
      </c>
      <c r="C88" s="50" t="str">
        <f t="shared" si="21"/>
        <v/>
      </c>
      <c r="D88" s="38" t="str">
        <f t="shared" si="22"/>
        <v>2017/18</v>
      </c>
      <c r="E88" s="38" t="str">
        <f t="shared" si="15"/>
        <v/>
      </c>
      <c r="F88" s="39" t="str">
        <f t="shared" si="17"/>
        <v/>
      </c>
      <c r="G88" s="39" t="str">
        <f t="shared" si="18"/>
        <v/>
      </c>
      <c r="H88" s="47" t="str">
        <f t="shared" si="19"/>
        <v/>
      </c>
      <c r="I88" s="39" t="str">
        <f t="shared" si="20"/>
        <v/>
      </c>
      <c r="J88" s="39"/>
      <c r="K88" s="39"/>
      <c r="L88" s="53">
        <v>18</v>
      </c>
      <c r="M88" s="109"/>
      <c r="N88" s="100" t="str">
        <f>IF(M88="","",IF(ISNA(VLOOKUP(M88,Data!R:S,2,FALSE))=TRUE,"Does not exist, please check and re-enter",VLOOKUP(M88,Data!R:S,2,FALSE)))</f>
        <v/>
      </c>
      <c r="O88" s="65"/>
      <c r="P88" s="100" t="str">
        <f>IF(O88="","",IF(ISNA(VLOOKUP(O88,Data!U:V,2,FALSE))=TRUE,"Does not exist, please check and re-enter",VLOOKUP(O88,Data!U:V,2,FALSE)))</f>
        <v/>
      </c>
      <c r="Q88" s="29"/>
      <c r="R88" s="60">
        <v>0</v>
      </c>
      <c r="S88" s="54" t="str">
        <f t="shared" si="16"/>
        <v/>
      </c>
      <c r="T88" s="28"/>
      <c r="U88" s="103"/>
    </row>
    <row r="89" spans="1:21" s="42" customFormat="1" ht="18" customHeight="1" x14ac:dyDescent="0.25">
      <c r="A89" s="38" t="s">
        <v>9</v>
      </c>
      <c r="B89" s="38">
        <v>77</v>
      </c>
      <c r="C89" s="50" t="str">
        <f t="shared" si="21"/>
        <v/>
      </c>
      <c r="D89" s="38" t="str">
        <f t="shared" si="22"/>
        <v>2017/18</v>
      </c>
      <c r="E89" s="38" t="str">
        <f t="shared" si="15"/>
        <v/>
      </c>
      <c r="F89" s="39" t="str">
        <f t="shared" si="17"/>
        <v/>
      </c>
      <c r="G89" s="39" t="str">
        <f t="shared" si="18"/>
        <v/>
      </c>
      <c r="H89" s="47" t="str">
        <f t="shared" si="19"/>
        <v/>
      </c>
      <c r="I89" s="39" t="str">
        <f t="shared" si="20"/>
        <v/>
      </c>
      <c r="J89" s="39"/>
      <c r="K89" s="39"/>
      <c r="L89" s="53">
        <v>19</v>
      </c>
      <c r="M89" s="109"/>
      <c r="N89" s="100" t="str">
        <f>IF(M89="","",IF(ISNA(VLOOKUP(M89,Data!R:S,2,FALSE))=TRUE,"Does not exist, please check and re-enter",VLOOKUP(M89,Data!R:S,2,FALSE)))</f>
        <v/>
      </c>
      <c r="O89" s="65"/>
      <c r="P89" s="100" t="str">
        <f>IF(O89="","",IF(ISNA(VLOOKUP(O89,Data!U:V,2,FALSE))=TRUE,"Does not exist, please check and re-enter",VLOOKUP(O89,Data!U:V,2,FALSE)))</f>
        <v/>
      </c>
      <c r="Q89" s="29"/>
      <c r="R89" s="60">
        <v>0</v>
      </c>
      <c r="S89" s="54" t="str">
        <f t="shared" si="16"/>
        <v/>
      </c>
      <c r="T89" s="28"/>
      <c r="U89" s="103"/>
    </row>
    <row r="90" spans="1:21" s="42" customFormat="1" ht="18" customHeight="1" x14ac:dyDescent="0.25">
      <c r="A90" s="38" t="s">
        <v>9</v>
      </c>
      <c r="B90" s="38">
        <v>78</v>
      </c>
      <c r="C90" s="50" t="str">
        <f t="shared" si="21"/>
        <v/>
      </c>
      <c r="D90" s="38" t="str">
        <f t="shared" si="22"/>
        <v>2017/18</v>
      </c>
      <c r="E90" s="38" t="str">
        <f t="shared" si="15"/>
        <v/>
      </c>
      <c r="F90" s="39" t="str">
        <f>IF(M90="","",$O$2&amp;M90)</f>
        <v/>
      </c>
      <c r="G90" s="39" t="str">
        <f t="shared" si="18"/>
        <v/>
      </c>
      <c r="H90" s="47" t="str">
        <f t="shared" si="19"/>
        <v/>
      </c>
      <c r="I90" s="39" t="str">
        <f t="shared" si="20"/>
        <v/>
      </c>
      <c r="J90" s="39"/>
      <c r="K90" s="39"/>
      <c r="L90" s="53">
        <v>20</v>
      </c>
      <c r="M90" s="109"/>
      <c r="N90" s="100" t="str">
        <f>IF(M90="","",IF(ISNA(VLOOKUP(M90,Data!R:S,2,FALSE))=TRUE,"Does not exist, please check and re-enter",VLOOKUP(M90,Data!R:S,2,FALSE)))</f>
        <v/>
      </c>
      <c r="O90" s="65"/>
      <c r="P90" s="100" t="str">
        <f>IF(O90="","",IF(ISNA(VLOOKUP(O90,Data!U:V,2,FALSE))=TRUE,"Does not exist, please check and re-enter",VLOOKUP(O90,Data!U:V,2,FALSE)))</f>
        <v/>
      </c>
      <c r="Q90" s="29"/>
      <c r="R90" s="60">
        <v>0</v>
      </c>
      <c r="S90" s="54" t="str">
        <f t="shared" si="16"/>
        <v/>
      </c>
      <c r="T90" s="28"/>
      <c r="U90" s="103"/>
    </row>
    <row r="91" spans="1:21" s="42" customFormat="1" ht="18" customHeight="1" thickBot="1" x14ac:dyDescent="0.3">
      <c r="A91" s="38" t="s">
        <v>9</v>
      </c>
      <c r="B91" s="38">
        <v>79</v>
      </c>
      <c r="C91" s="50" t="str">
        <f t="shared" si="21"/>
        <v/>
      </c>
      <c r="D91" s="38" t="str">
        <f t="shared" si="22"/>
        <v>2017/18</v>
      </c>
      <c r="E91" s="38" t="str">
        <f t="shared" si="8"/>
        <v/>
      </c>
      <c r="H91" s="47"/>
      <c r="L91" s="38"/>
      <c r="M91" s="41"/>
      <c r="N91" s="41"/>
      <c r="O91" s="8"/>
      <c r="P91" s="8"/>
      <c r="Q91" s="55">
        <f>SUM(Q71:Q90)</f>
        <v>0</v>
      </c>
      <c r="R91" s="55">
        <f>SUM(R71:R90)</f>
        <v>0</v>
      </c>
      <c r="S91" s="55">
        <f>SUM(S71:S90)</f>
        <v>0</v>
      </c>
      <c r="T91" s="39"/>
    </row>
    <row r="92" spans="1:21" s="42" customFormat="1" ht="9" customHeight="1" x14ac:dyDescent="0.25">
      <c r="A92" s="38" t="s">
        <v>9</v>
      </c>
      <c r="B92" s="38">
        <v>80</v>
      </c>
      <c r="C92" s="50" t="str">
        <f t="shared" si="21"/>
        <v/>
      </c>
      <c r="D92" s="38" t="str">
        <f t="shared" si="22"/>
        <v>2017/18</v>
      </c>
      <c r="E92" s="38"/>
      <c r="H92" s="47"/>
      <c r="L92" s="38"/>
      <c r="M92" s="41"/>
      <c r="N92" s="41"/>
      <c r="O92" s="8"/>
      <c r="P92" s="8"/>
      <c r="Q92" s="94"/>
      <c r="R92" s="94"/>
      <c r="S92" s="94"/>
      <c r="T92" s="39"/>
    </row>
    <row r="93" spans="1:21" s="42" customFormat="1" ht="18" customHeight="1" x14ac:dyDescent="0.25">
      <c r="A93" s="38" t="s">
        <v>9</v>
      </c>
      <c r="B93" s="38">
        <v>81</v>
      </c>
      <c r="C93" s="50" t="str">
        <f t="shared" si="21"/>
        <v/>
      </c>
      <c r="D93" s="38" t="str">
        <f t="shared" si="22"/>
        <v>2017/18</v>
      </c>
      <c r="E93" s="38" t="str">
        <f t="shared" si="8"/>
        <v/>
      </c>
      <c r="H93" s="47"/>
      <c r="L93" s="90"/>
      <c r="M93" s="75"/>
      <c r="N93" s="75"/>
      <c r="O93" s="75"/>
      <c r="P93" s="75"/>
      <c r="Q93" s="58"/>
      <c r="R93" s="58"/>
      <c r="S93" s="58"/>
      <c r="T93" s="57"/>
      <c r="U93" s="57"/>
    </row>
    <row r="94" spans="1:21" ht="18" customHeight="1" x14ac:dyDescent="0.25">
      <c r="A94" s="38" t="s">
        <v>9</v>
      </c>
      <c r="B94" s="38">
        <v>82</v>
      </c>
      <c r="C94" s="50" t="str">
        <f t="shared" si="21"/>
        <v/>
      </c>
      <c r="D94" s="38" t="str">
        <f t="shared" si="22"/>
        <v>2017/18</v>
      </c>
      <c r="E94" s="38" t="str">
        <f>$O$3</f>
        <v/>
      </c>
      <c r="F94" s="39" t="str">
        <f>IF(H94="","","EBO"&amp;"9400")</f>
        <v/>
      </c>
      <c r="G94" s="40"/>
      <c r="H94" s="40" t="str">
        <f>IF(Q98="","",-SUM(S118))</f>
        <v/>
      </c>
      <c r="I94" s="39" t="str">
        <f>IF(H94="","","ParentPay "&amp;Q94&amp;"-"&amp;Q95)</f>
        <v/>
      </c>
      <c r="K94" s="38" t="s">
        <v>469</v>
      </c>
      <c r="N94" s="62"/>
      <c r="P94" s="95" t="s">
        <v>131</v>
      </c>
      <c r="Q94" s="161"/>
      <c r="R94" s="161"/>
    </row>
    <row r="95" spans="1:21" ht="18" customHeight="1" x14ac:dyDescent="0.25">
      <c r="A95" s="38" t="s">
        <v>9</v>
      </c>
      <c r="B95" s="38">
        <v>83</v>
      </c>
      <c r="C95" s="50" t="str">
        <f t="shared" si="21"/>
        <v/>
      </c>
      <c r="D95" s="38" t="str">
        <f t="shared" si="22"/>
        <v>2017/18</v>
      </c>
      <c r="E95" s="38" t="str">
        <f t="shared" ref="E95:E117" si="23">$O$3</f>
        <v/>
      </c>
      <c r="F95" s="39" t="str">
        <f>IF(H94="","","EBO"&amp;"9425")</f>
        <v/>
      </c>
      <c r="G95" s="42" t="str">
        <f>IF(F95="","","B_BFWD")</f>
        <v/>
      </c>
      <c r="H95" s="40" t="str">
        <f>IF(G95="","",SUM(Q118))</f>
        <v/>
      </c>
      <c r="I95" s="39" t="str">
        <f>IF(H95="","","ParentPay "&amp;Q94&amp;"-"&amp;Q95)</f>
        <v/>
      </c>
      <c r="N95" s="62"/>
      <c r="P95" s="95" t="s">
        <v>132</v>
      </c>
      <c r="Q95" s="161"/>
      <c r="R95" s="161"/>
    </row>
    <row r="96" spans="1:21" ht="18" customHeight="1" x14ac:dyDescent="0.25">
      <c r="A96" s="38" t="s">
        <v>9</v>
      </c>
      <c r="B96" s="38">
        <v>84</v>
      </c>
      <c r="C96" s="50" t="str">
        <f t="shared" si="21"/>
        <v/>
      </c>
      <c r="D96" s="38" t="str">
        <f t="shared" si="22"/>
        <v>2017/18</v>
      </c>
      <c r="E96" s="38" t="str">
        <f t="shared" si="23"/>
        <v/>
      </c>
      <c r="F96" s="39" t="str">
        <f>IF(H94="","","EBO"&amp;"9425")</f>
        <v/>
      </c>
      <c r="G96" s="42" t="str">
        <f>IF(F96="","","B_BFWD")</f>
        <v/>
      </c>
      <c r="H96" s="40" t="str">
        <f>IF(G96="","",-SUM(Q118))</f>
        <v/>
      </c>
      <c r="I96" s="39" t="str">
        <f>IF(H96="","","ParentPay "&amp;Q94&amp;"-"&amp;Q95)</f>
        <v/>
      </c>
    </row>
    <row r="97" spans="1:23" ht="18" customHeight="1" x14ac:dyDescent="0.25">
      <c r="A97" s="38" t="s">
        <v>9</v>
      </c>
      <c r="B97" s="38">
        <v>85</v>
      </c>
      <c r="C97" s="50" t="str">
        <f t="shared" si="21"/>
        <v/>
      </c>
      <c r="D97" s="38" t="str">
        <f t="shared" si="22"/>
        <v>2017/18</v>
      </c>
      <c r="E97" s="38" t="str">
        <f t="shared" si="23"/>
        <v/>
      </c>
      <c r="F97" s="39" t="str">
        <f>IF(H94="","","EBO"&amp;"9521")</f>
        <v/>
      </c>
      <c r="G97" s="42" t="str">
        <f>IF(F97="","",LEFT($O$5,4)&amp;RIGHT($O$5,2)&amp;"M"&amp;$O$3)</f>
        <v/>
      </c>
      <c r="H97" s="40" t="str">
        <f>IF(G97="","",SUM(R118))</f>
        <v/>
      </c>
      <c r="I97" s="39" t="str">
        <f>IF(H97="","","ParentPay "&amp;Q94&amp;"-"&amp;Q95)</f>
        <v/>
      </c>
      <c r="M97" s="67" t="s">
        <v>32</v>
      </c>
      <c r="N97" s="64"/>
      <c r="O97" s="64" t="s">
        <v>27</v>
      </c>
      <c r="P97" s="72"/>
      <c r="Q97" s="52" t="s">
        <v>29</v>
      </c>
      <c r="R97" s="52" t="s">
        <v>30</v>
      </c>
      <c r="S97" s="52" t="s">
        <v>28</v>
      </c>
      <c r="T97" s="53" t="s">
        <v>31</v>
      </c>
      <c r="U97" s="90" t="s">
        <v>465</v>
      </c>
    </row>
    <row r="98" spans="1:23" ht="18" customHeight="1" x14ac:dyDescent="0.25">
      <c r="A98" s="38" t="s">
        <v>9</v>
      </c>
      <c r="B98" s="38">
        <v>86</v>
      </c>
      <c r="C98" s="50" t="str">
        <f t="shared" si="21"/>
        <v/>
      </c>
      <c r="D98" s="38" t="str">
        <f t="shared" si="22"/>
        <v>2017/18</v>
      </c>
      <c r="E98" s="38" t="str">
        <f t="shared" si="23"/>
        <v/>
      </c>
      <c r="F98" s="39" t="str">
        <f>IF(Q98="","",$O$2&amp;M98)</f>
        <v/>
      </c>
      <c r="G98" s="39" t="str">
        <f>IF(Q98="","",O98)</f>
        <v/>
      </c>
      <c r="H98" s="47" t="str">
        <f>IF(Q98="","",SUM(Q98))</f>
        <v/>
      </c>
      <c r="I98" s="39" t="str">
        <f>IF(Q98="","",T98)</f>
        <v/>
      </c>
      <c r="L98" s="53">
        <v>1</v>
      </c>
      <c r="M98" s="92">
        <v>5155</v>
      </c>
      <c r="N98" s="100" t="str">
        <f>IF(M98="","",IF(ISNA(VLOOKUP(M98,Data!R:S,2,FALSE))=TRUE,"Does not exist, please check and re-enter",VLOOKUP(M98,Data!R:S,2,FALSE)))</f>
        <v xml:space="preserve"> Bank Charges</v>
      </c>
      <c r="O98" s="92" t="s">
        <v>10</v>
      </c>
      <c r="P98" s="100" t="str">
        <f>IF(O98="","",IF(ISNA(VLOOKUP(O98,Data!U:V,2,FALSE))=TRUE,"Does not exist, please check and re-enter",VLOOKUP(O98,Data!U:V,2,FALSE)))</f>
        <v>Administration</v>
      </c>
      <c r="Q98" s="29"/>
      <c r="R98" s="29"/>
      <c r="S98" s="54" t="str">
        <f t="shared" ref="S98:S117" si="24">IF(Q98="","",SUM(Q98:R98))</f>
        <v/>
      </c>
      <c r="T98" s="59" t="s">
        <v>144</v>
      </c>
      <c r="U98" s="103"/>
      <c r="W98" s="42"/>
    </row>
    <row r="99" spans="1:23" ht="18" customHeight="1" x14ac:dyDescent="0.25">
      <c r="A99" s="38" t="s">
        <v>9</v>
      </c>
      <c r="B99" s="38">
        <v>87</v>
      </c>
      <c r="C99" s="50" t="str">
        <f t="shared" si="21"/>
        <v/>
      </c>
      <c r="D99" s="38" t="str">
        <f t="shared" si="22"/>
        <v>2017/18</v>
      </c>
      <c r="E99" s="38" t="str">
        <f t="shared" si="23"/>
        <v/>
      </c>
      <c r="F99" s="39" t="str">
        <f t="shared" ref="F99:F116" si="25">IF(M99="","",$O$2&amp;M99)</f>
        <v/>
      </c>
      <c r="G99" s="39" t="str">
        <f t="shared" ref="G99:G117" si="26">IF(Q99="","",O99)</f>
        <v/>
      </c>
      <c r="H99" s="47" t="str">
        <f t="shared" ref="H99:H117" si="27">IF(Q99="","",SUM(Q99))</f>
        <v/>
      </c>
      <c r="I99" s="39" t="str">
        <f t="shared" ref="I99:I117" si="28">IF(T99="","",T99)</f>
        <v/>
      </c>
      <c r="L99" s="53">
        <v>2</v>
      </c>
      <c r="M99" s="109"/>
      <c r="N99" s="100" t="str">
        <f>IF(M99="","",IF(ISNA(VLOOKUP(M99,Data!R:S,2,FALSE))=TRUE,"Does not exist, please check and re-enter",VLOOKUP(M99,Data!R:S,2,FALSE)))</f>
        <v/>
      </c>
      <c r="O99" s="65"/>
      <c r="P99" s="100" t="str">
        <f>IF(O99="","",IF(ISNA(VLOOKUP(O99,Data!U:V,2,FALSE))=TRUE,"Does not exist, please check and re-enter",VLOOKUP(O99,Data!U:V,2,FALSE)))</f>
        <v/>
      </c>
      <c r="Q99" s="29"/>
      <c r="R99" s="60">
        <v>0</v>
      </c>
      <c r="S99" s="54" t="str">
        <f t="shared" si="24"/>
        <v/>
      </c>
      <c r="T99" s="28"/>
      <c r="U99" s="103"/>
    </row>
    <row r="100" spans="1:23" ht="18" customHeight="1" x14ac:dyDescent="0.25">
      <c r="A100" s="38" t="s">
        <v>9</v>
      </c>
      <c r="B100" s="38">
        <v>88</v>
      </c>
      <c r="C100" s="50" t="str">
        <f t="shared" si="21"/>
        <v/>
      </c>
      <c r="D100" s="38" t="str">
        <f t="shared" si="22"/>
        <v>2017/18</v>
      </c>
      <c r="E100" s="38" t="str">
        <f t="shared" si="23"/>
        <v/>
      </c>
      <c r="F100" s="39" t="str">
        <f t="shared" si="25"/>
        <v/>
      </c>
      <c r="G100" s="39" t="str">
        <f t="shared" si="26"/>
        <v/>
      </c>
      <c r="H100" s="47" t="str">
        <f t="shared" si="27"/>
        <v/>
      </c>
      <c r="I100" s="39" t="str">
        <f t="shared" si="28"/>
        <v/>
      </c>
      <c r="L100" s="53">
        <v>3</v>
      </c>
      <c r="M100" s="109"/>
      <c r="N100" s="100" t="str">
        <f>IF(M100="","",IF(ISNA(VLOOKUP(M100,Data!R:S,2,FALSE))=TRUE,"Does not exist, please check and re-enter",VLOOKUP(M100,Data!R:S,2,FALSE)))</f>
        <v/>
      </c>
      <c r="O100" s="65"/>
      <c r="P100" s="100" t="str">
        <f>IF(O100="","",IF(ISNA(VLOOKUP(O100,Data!U:V,2,FALSE))=TRUE,"Does not exist, please check and re-enter",VLOOKUP(O100,Data!U:V,2,FALSE)))</f>
        <v/>
      </c>
      <c r="Q100" s="29"/>
      <c r="R100" s="60">
        <v>0</v>
      </c>
      <c r="S100" s="54" t="str">
        <f t="shared" si="24"/>
        <v/>
      </c>
      <c r="T100" s="28"/>
      <c r="U100" s="103"/>
    </row>
    <row r="101" spans="1:23" ht="18" customHeight="1" x14ac:dyDescent="0.25">
      <c r="A101" s="38" t="s">
        <v>9</v>
      </c>
      <c r="B101" s="38">
        <v>89</v>
      </c>
      <c r="C101" s="50" t="str">
        <f t="shared" si="21"/>
        <v/>
      </c>
      <c r="D101" s="38" t="str">
        <f t="shared" si="22"/>
        <v>2017/18</v>
      </c>
      <c r="E101" s="38" t="str">
        <f t="shared" si="23"/>
        <v/>
      </c>
      <c r="F101" s="39" t="str">
        <f t="shared" si="25"/>
        <v/>
      </c>
      <c r="G101" s="39" t="str">
        <f t="shared" si="26"/>
        <v/>
      </c>
      <c r="H101" s="47" t="str">
        <f t="shared" si="27"/>
        <v/>
      </c>
      <c r="I101" s="39" t="str">
        <f t="shared" si="28"/>
        <v/>
      </c>
      <c r="L101" s="53">
        <v>4</v>
      </c>
      <c r="M101" s="109"/>
      <c r="N101" s="100" t="str">
        <f>IF(M101="","",IF(ISNA(VLOOKUP(M101,Data!R:S,2,FALSE))=TRUE,"Does not exist, please check and re-enter",VLOOKUP(M101,Data!R:S,2,FALSE)))</f>
        <v/>
      </c>
      <c r="O101" s="65"/>
      <c r="P101" s="100" t="str">
        <f>IF(O101="","",IF(ISNA(VLOOKUP(O101,Data!U:V,2,FALSE))=TRUE,"Does not exist, please check and re-enter",VLOOKUP(O101,Data!U:V,2,FALSE)))</f>
        <v/>
      </c>
      <c r="Q101" s="29"/>
      <c r="R101" s="60">
        <v>0</v>
      </c>
      <c r="S101" s="54" t="str">
        <f t="shared" si="24"/>
        <v/>
      </c>
      <c r="T101" s="28"/>
      <c r="U101" s="103"/>
    </row>
    <row r="102" spans="1:23" ht="18" customHeight="1" x14ac:dyDescent="0.25">
      <c r="A102" s="38" t="s">
        <v>9</v>
      </c>
      <c r="B102" s="38">
        <v>90</v>
      </c>
      <c r="C102" s="50" t="str">
        <f t="shared" si="21"/>
        <v/>
      </c>
      <c r="D102" s="38" t="str">
        <f t="shared" si="22"/>
        <v>2017/18</v>
      </c>
      <c r="E102" s="38" t="str">
        <f t="shared" si="23"/>
        <v/>
      </c>
      <c r="F102" s="39" t="str">
        <f t="shared" si="25"/>
        <v/>
      </c>
      <c r="G102" s="39" t="str">
        <f t="shared" si="26"/>
        <v/>
      </c>
      <c r="H102" s="47" t="str">
        <f t="shared" si="27"/>
        <v/>
      </c>
      <c r="I102" s="39" t="str">
        <f t="shared" si="28"/>
        <v/>
      </c>
      <c r="L102" s="53">
        <v>5</v>
      </c>
      <c r="M102" s="109"/>
      <c r="N102" s="100" t="str">
        <f>IF(M102="","",IF(ISNA(VLOOKUP(M102,Data!R:S,2,FALSE))=TRUE,"Does not exist, please check and re-enter",VLOOKUP(M102,Data!R:S,2,FALSE)))</f>
        <v/>
      </c>
      <c r="O102" s="65"/>
      <c r="P102" s="100" t="str">
        <f>IF(O102="","",IF(ISNA(VLOOKUP(O102,Data!U:V,2,FALSE))=TRUE,"Does not exist, please check and re-enter",VLOOKUP(O102,Data!U:V,2,FALSE)))</f>
        <v/>
      </c>
      <c r="Q102" s="29"/>
      <c r="R102" s="60">
        <v>0</v>
      </c>
      <c r="S102" s="54" t="str">
        <f t="shared" si="24"/>
        <v/>
      </c>
      <c r="T102" s="28"/>
      <c r="U102" s="103"/>
    </row>
    <row r="103" spans="1:23" ht="18" customHeight="1" x14ac:dyDescent="0.25">
      <c r="A103" s="38" t="s">
        <v>9</v>
      </c>
      <c r="B103" s="38">
        <v>91</v>
      </c>
      <c r="C103" s="50" t="str">
        <f t="shared" si="21"/>
        <v/>
      </c>
      <c r="D103" s="38" t="str">
        <f t="shared" si="22"/>
        <v>2017/18</v>
      </c>
      <c r="E103" s="38" t="str">
        <f t="shared" si="23"/>
        <v/>
      </c>
      <c r="F103" s="39" t="str">
        <f t="shared" si="25"/>
        <v/>
      </c>
      <c r="G103" s="39" t="str">
        <f t="shared" si="26"/>
        <v/>
      </c>
      <c r="H103" s="47" t="str">
        <f t="shared" si="27"/>
        <v/>
      </c>
      <c r="I103" s="39" t="str">
        <f t="shared" si="28"/>
        <v/>
      </c>
      <c r="L103" s="53">
        <v>6</v>
      </c>
      <c r="M103" s="109"/>
      <c r="N103" s="100" t="str">
        <f>IF(M103="","",IF(ISNA(VLOOKUP(M103,Data!R:S,2,FALSE))=TRUE,"Does not exist, please check and re-enter",VLOOKUP(M103,Data!R:S,2,FALSE)))</f>
        <v/>
      </c>
      <c r="O103" s="65"/>
      <c r="P103" s="100" t="str">
        <f>IF(O103="","",IF(ISNA(VLOOKUP(O103,Data!U:V,2,FALSE))=TRUE,"Does not exist, please check and re-enter",VLOOKUP(O103,Data!U:V,2,FALSE)))</f>
        <v/>
      </c>
      <c r="Q103" s="29"/>
      <c r="R103" s="60">
        <v>0</v>
      </c>
      <c r="S103" s="54" t="str">
        <f t="shared" si="24"/>
        <v/>
      </c>
      <c r="T103" s="28"/>
      <c r="U103" s="103"/>
    </row>
    <row r="104" spans="1:23" ht="18" customHeight="1" x14ac:dyDescent="0.25">
      <c r="A104" s="38" t="s">
        <v>9</v>
      </c>
      <c r="B104" s="38">
        <v>92</v>
      </c>
      <c r="C104" s="50" t="str">
        <f t="shared" si="21"/>
        <v/>
      </c>
      <c r="D104" s="38" t="str">
        <f t="shared" si="22"/>
        <v>2017/18</v>
      </c>
      <c r="E104" s="38" t="str">
        <f t="shared" si="23"/>
        <v/>
      </c>
      <c r="F104" s="39" t="str">
        <f t="shared" si="25"/>
        <v/>
      </c>
      <c r="G104" s="39" t="str">
        <f t="shared" si="26"/>
        <v/>
      </c>
      <c r="H104" s="47" t="str">
        <f t="shared" si="27"/>
        <v/>
      </c>
      <c r="I104" s="39" t="str">
        <f t="shared" si="28"/>
        <v/>
      </c>
      <c r="L104" s="53">
        <v>7</v>
      </c>
      <c r="M104" s="109"/>
      <c r="N104" s="100" t="str">
        <f>IF(M104="","",IF(ISNA(VLOOKUP(M104,Data!R:S,2,FALSE))=TRUE,"Does not exist, please check and re-enter",VLOOKUP(M104,Data!R:S,2,FALSE)))</f>
        <v/>
      </c>
      <c r="O104" s="65"/>
      <c r="P104" s="100" t="str">
        <f>IF(O104="","",IF(ISNA(VLOOKUP(O104,Data!U:V,2,FALSE))=TRUE,"Does not exist, please check and re-enter",VLOOKUP(O104,Data!U:V,2,FALSE)))</f>
        <v/>
      </c>
      <c r="Q104" s="29"/>
      <c r="R104" s="60">
        <v>0</v>
      </c>
      <c r="S104" s="54" t="str">
        <f t="shared" si="24"/>
        <v/>
      </c>
      <c r="T104" s="28"/>
      <c r="U104" s="103"/>
    </row>
    <row r="105" spans="1:23" ht="18" customHeight="1" x14ac:dyDescent="0.25">
      <c r="A105" s="38" t="s">
        <v>9</v>
      </c>
      <c r="B105" s="38">
        <v>93</v>
      </c>
      <c r="C105" s="50" t="str">
        <f t="shared" si="21"/>
        <v/>
      </c>
      <c r="D105" s="38" t="str">
        <f t="shared" si="22"/>
        <v>2017/18</v>
      </c>
      <c r="E105" s="38" t="str">
        <f t="shared" si="23"/>
        <v/>
      </c>
      <c r="F105" s="39" t="str">
        <f t="shared" si="25"/>
        <v/>
      </c>
      <c r="G105" s="39" t="str">
        <f t="shared" si="26"/>
        <v/>
      </c>
      <c r="H105" s="47" t="str">
        <f t="shared" si="27"/>
        <v/>
      </c>
      <c r="I105" s="39" t="str">
        <f t="shared" si="28"/>
        <v/>
      </c>
      <c r="L105" s="53">
        <v>8</v>
      </c>
      <c r="M105" s="109"/>
      <c r="N105" s="100" t="str">
        <f>IF(M105="","",IF(ISNA(VLOOKUP(M105,Data!R:S,2,FALSE))=TRUE,"Does not exist, please check and re-enter",VLOOKUP(M105,Data!R:S,2,FALSE)))</f>
        <v/>
      </c>
      <c r="O105" s="65"/>
      <c r="P105" s="100" t="str">
        <f>IF(O105="","",IF(ISNA(VLOOKUP(O105,Data!U:V,2,FALSE))=TRUE,"Does not exist, please check and re-enter",VLOOKUP(O105,Data!U:V,2,FALSE)))</f>
        <v/>
      </c>
      <c r="Q105" s="29"/>
      <c r="R105" s="60">
        <v>0</v>
      </c>
      <c r="S105" s="54" t="str">
        <f t="shared" si="24"/>
        <v/>
      </c>
      <c r="T105" s="28"/>
      <c r="U105" s="103"/>
    </row>
    <row r="106" spans="1:23" ht="18" customHeight="1" x14ac:dyDescent="0.25">
      <c r="A106" s="38" t="s">
        <v>9</v>
      </c>
      <c r="B106" s="38">
        <v>94</v>
      </c>
      <c r="C106" s="50" t="str">
        <f t="shared" si="21"/>
        <v/>
      </c>
      <c r="D106" s="38" t="str">
        <f t="shared" si="22"/>
        <v>2017/18</v>
      </c>
      <c r="E106" s="38" t="str">
        <f t="shared" si="23"/>
        <v/>
      </c>
      <c r="F106" s="39" t="str">
        <f t="shared" si="25"/>
        <v/>
      </c>
      <c r="G106" s="39" t="str">
        <f t="shared" si="26"/>
        <v/>
      </c>
      <c r="H106" s="47" t="str">
        <f t="shared" si="27"/>
        <v/>
      </c>
      <c r="I106" s="39" t="str">
        <f t="shared" si="28"/>
        <v/>
      </c>
      <c r="L106" s="53">
        <v>9</v>
      </c>
      <c r="M106" s="109"/>
      <c r="N106" s="100" t="str">
        <f>IF(M106="","",IF(ISNA(VLOOKUP(M106,Data!R:S,2,FALSE))=TRUE,"Does not exist, please check and re-enter",VLOOKUP(M106,Data!R:S,2,FALSE)))</f>
        <v/>
      </c>
      <c r="O106" s="65"/>
      <c r="P106" s="100" t="str">
        <f>IF(O106="","",IF(ISNA(VLOOKUP(O106,Data!U:V,2,FALSE))=TRUE,"Does not exist, please check and re-enter",VLOOKUP(O106,Data!U:V,2,FALSE)))</f>
        <v/>
      </c>
      <c r="Q106" s="29"/>
      <c r="R106" s="60">
        <v>0</v>
      </c>
      <c r="S106" s="54" t="str">
        <f t="shared" si="24"/>
        <v/>
      </c>
      <c r="T106" s="28"/>
      <c r="U106" s="103"/>
    </row>
    <row r="107" spans="1:23" ht="18" customHeight="1" x14ac:dyDescent="0.25">
      <c r="A107" s="38" t="s">
        <v>9</v>
      </c>
      <c r="B107" s="38">
        <v>95</v>
      </c>
      <c r="C107" s="50" t="str">
        <f t="shared" si="21"/>
        <v/>
      </c>
      <c r="D107" s="38" t="str">
        <f t="shared" si="22"/>
        <v>2017/18</v>
      </c>
      <c r="E107" s="38" t="str">
        <f t="shared" si="23"/>
        <v/>
      </c>
      <c r="F107" s="39" t="str">
        <f t="shared" si="25"/>
        <v/>
      </c>
      <c r="G107" s="39" t="str">
        <f t="shared" si="26"/>
        <v/>
      </c>
      <c r="H107" s="47" t="str">
        <f t="shared" si="27"/>
        <v/>
      </c>
      <c r="I107" s="39" t="str">
        <f t="shared" si="28"/>
        <v/>
      </c>
      <c r="L107" s="53">
        <v>10</v>
      </c>
      <c r="M107" s="109"/>
      <c r="N107" s="100" t="str">
        <f>IF(M107="","",IF(ISNA(VLOOKUP(M107,Data!R:S,2,FALSE))=TRUE,"Does not exist, please check and re-enter",VLOOKUP(M107,Data!R:S,2,FALSE)))</f>
        <v/>
      </c>
      <c r="O107" s="65"/>
      <c r="P107" s="100" t="str">
        <f>IF(O107="","",IF(ISNA(VLOOKUP(O107,Data!U:V,2,FALSE))=TRUE,"Does not exist, please check and re-enter",VLOOKUP(O107,Data!U:V,2,FALSE)))</f>
        <v/>
      </c>
      <c r="Q107" s="29"/>
      <c r="R107" s="60">
        <v>0</v>
      </c>
      <c r="S107" s="54" t="str">
        <f t="shared" si="24"/>
        <v/>
      </c>
      <c r="T107" s="28"/>
      <c r="U107" s="103"/>
    </row>
    <row r="108" spans="1:23" ht="18" customHeight="1" x14ac:dyDescent="0.25">
      <c r="A108" s="38" t="s">
        <v>9</v>
      </c>
      <c r="B108" s="38">
        <v>96</v>
      </c>
      <c r="C108" s="50" t="str">
        <f t="shared" si="21"/>
        <v/>
      </c>
      <c r="D108" s="38" t="str">
        <f t="shared" si="22"/>
        <v>2017/18</v>
      </c>
      <c r="E108" s="38" t="str">
        <f t="shared" si="23"/>
        <v/>
      </c>
      <c r="F108" s="39" t="str">
        <f t="shared" si="25"/>
        <v/>
      </c>
      <c r="G108" s="39" t="str">
        <f t="shared" si="26"/>
        <v/>
      </c>
      <c r="H108" s="47" t="str">
        <f t="shared" si="27"/>
        <v/>
      </c>
      <c r="I108" s="39" t="str">
        <f t="shared" si="28"/>
        <v/>
      </c>
      <c r="L108" s="53">
        <v>11</v>
      </c>
      <c r="M108" s="109"/>
      <c r="N108" s="100" t="str">
        <f>IF(M108="","",IF(ISNA(VLOOKUP(M108,Data!R:S,2,FALSE))=TRUE,"Does not exist, please check and re-enter",VLOOKUP(M108,Data!R:S,2,FALSE)))</f>
        <v/>
      </c>
      <c r="O108" s="65"/>
      <c r="P108" s="100" t="str">
        <f>IF(O108="","",IF(ISNA(VLOOKUP(O108,Data!U:V,2,FALSE))=TRUE,"Does not exist, please check and re-enter",VLOOKUP(O108,Data!U:V,2,FALSE)))</f>
        <v/>
      </c>
      <c r="Q108" s="29"/>
      <c r="R108" s="60">
        <v>0</v>
      </c>
      <c r="S108" s="54" t="str">
        <f t="shared" si="24"/>
        <v/>
      </c>
      <c r="T108" s="28"/>
      <c r="U108" s="103"/>
    </row>
    <row r="109" spans="1:23" ht="18" customHeight="1" x14ac:dyDescent="0.25">
      <c r="A109" s="38" t="s">
        <v>9</v>
      </c>
      <c r="B109" s="38">
        <v>97</v>
      </c>
      <c r="C109" s="50" t="str">
        <f t="shared" si="21"/>
        <v/>
      </c>
      <c r="D109" s="38" t="str">
        <f t="shared" si="22"/>
        <v>2017/18</v>
      </c>
      <c r="E109" s="38" t="str">
        <f t="shared" si="23"/>
        <v/>
      </c>
      <c r="F109" s="39" t="str">
        <f t="shared" si="25"/>
        <v/>
      </c>
      <c r="G109" s="39" t="str">
        <f t="shared" si="26"/>
        <v/>
      </c>
      <c r="H109" s="47" t="str">
        <f t="shared" si="27"/>
        <v/>
      </c>
      <c r="I109" s="39" t="str">
        <f t="shared" si="28"/>
        <v/>
      </c>
      <c r="L109" s="53">
        <v>12</v>
      </c>
      <c r="M109" s="109"/>
      <c r="N109" s="100" t="str">
        <f>IF(M109="","",IF(ISNA(VLOOKUP(M109,Data!R:S,2,FALSE))=TRUE,"Does not exist, please check and re-enter",VLOOKUP(M109,Data!R:S,2,FALSE)))</f>
        <v/>
      </c>
      <c r="O109" s="65"/>
      <c r="P109" s="100" t="str">
        <f>IF(O109="","",IF(ISNA(VLOOKUP(O109,Data!U:V,2,FALSE))=TRUE,"Does not exist, please check and re-enter",VLOOKUP(O109,Data!U:V,2,FALSE)))</f>
        <v/>
      </c>
      <c r="Q109" s="29"/>
      <c r="R109" s="60">
        <v>0</v>
      </c>
      <c r="S109" s="54" t="str">
        <f t="shared" si="24"/>
        <v/>
      </c>
      <c r="T109" s="28"/>
      <c r="U109" s="103"/>
    </row>
    <row r="110" spans="1:23" ht="18" customHeight="1" x14ac:dyDescent="0.25">
      <c r="A110" s="38" t="s">
        <v>9</v>
      </c>
      <c r="B110" s="38">
        <v>98</v>
      </c>
      <c r="C110" s="50" t="str">
        <f t="shared" si="21"/>
        <v/>
      </c>
      <c r="D110" s="38" t="str">
        <f t="shared" si="22"/>
        <v>2017/18</v>
      </c>
      <c r="E110" s="38" t="str">
        <f t="shared" si="23"/>
        <v/>
      </c>
      <c r="F110" s="39" t="str">
        <f t="shared" si="25"/>
        <v/>
      </c>
      <c r="G110" s="39" t="str">
        <f t="shared" si="26"/>
        <v/>
      </c>
      <c r="H110" s="47" t="str">
        <f t="shared" si="27"/>
        <v/>
      </c>
      <c r="I110" s="39" t="str">
        <f t="shared" si="28"/>
        <v/>
      </c>
      <c r="L110" s="53">
        <v>13</v>
      </c>
      <c r="M110" s="109"/>
      <c r="N110" s="100" t="str">
        <f>IF(M110="","",IF(ISNA(VLOOKUP(M110,Data!R:S,2,FALSE))=TRUE,"Does not exist, please check and re-enter",VLOOKUP(M110,Data!R:S,2,FALSE)))</f>
        <v/>
      </c>
      <c r="O110" s="65"/>
      <c r="P110" s="100" t="str">
        <f>IF(O110="","",IF(ISNA(VLOOKUP(O110,Data!U:V,2,FALSE))=TRUE,"Does not exist, please check and re-enter",VLOOKUP(O110,Data!U:V,2,FALSE)))</f>
        <v/>
      </c>
      <c r="Q110" s="29"/>
      <c r="R110" s="60">
        <v>0</v>
      </c>
      <c r="S110" s="54" t="str">
        <f t="shared" si="24"/>
        <v/>
      </c>
      <c r="T110" s="28"/>
      <c r="U110" s="103"/>
    </row>
    <row r="111" spans="1:23" ht="18" customHeight="1" x14ac:dyDescent="0.25">
      <c r="A111" s="38" t="s">
        <v>9</v>
      </c>
      <c r="B111" s="38">
        <v>99</v>
      </c>
      <c r="C111" s="50" t="str">
        <f t="shared" si="21"/>
        <v/>
      </c>
      <c r="D111" s="38" t="str">
        <f t="shared" si="22"/>
        <v>2017/18</v>
      </c>
      <c r="E111" s="38" t="str">
        <f t="shared" si="23"/>
        <v/>
      </c>
      <c r="F111" s="39" t="str">
        <f t="shared" si="25"/>
        <v/>
      </c>
      <c r="G111" s="39" t="str">
        <f t="shared" si="26"/>
        <v/>
      </c>
      <c r="H111" s="47" t="str">
        <f t="shared" si="27"/>
        <v/>
      </c>
      <c r="I111" s="39" t="str">
        <f t="shared" si="28"/>
        <v/>
      </c>
      <c r="L111" s="53">
        <v>14</v>
      </c>
      <c r="M111" s="109"/>
      <c r="N111" s="100" t="str">
        <f>IF(M111="","",IF(ISNA(VLOOKUP(M111,Data!R:S,2,FALSE))=TRUE,"Does not exist, please check and re-enter",VLOOKUP(M111,Data!R:S,2,FALSE)))</f>
        <v/>
      </c>
      <c r="O111" s="65"/>
      <c r="P111" s="100" t="str">
        <f>IF(O111="","",IF(ISNA(VLOOKUP(O111,Data!U:V,2,FALSE))=TRUE,"Does not exist, please check and re-enter",VLOOKUP(O111,Data!U:V,2,FALSE)))</f>
        <v/>
      </c>
      <c r="Q111" s="29"/>
      <c r="R111" s="60">
        <v>0</v>
      </c>
      <c r="S111" s="54" t="str">
        <f t="shared" si="24"/>
        <v/>
      </c>
      <c r="T111" s="28"/>
      <c r="U111" s="103"/>
    </row>
    <row r="112" spans="1:23" ht="18" customHeight="1" x14ac:dyDescent="0.25">
      <c r="A112" s="38" t="s">
        <v>9</v>
      </c>
      <c r="B112" s="38">
        <v>100</v>
      </c>
      <c r="C112" s="50" t="str">
        <f t="shared" si="21"/>
        <v/>
      </c>
      <c r="D112" s="38" t="str">
        <f t="shared" si="22"/>
        <v>2017/18</v>
      </c>
      <c r="E112" s="38" t="str">
        <f t="shared" si="23"/>
        <v/>
      </c>
      <c r="F112" s="39" t="str">
        <f t="shared" si="25"/>
        <v/>
      </c>
      <c r="G112" s="39" t="str">
        <f t="shared" si="26"/>
        <v/>
      </c>
      <c r="H112" s="47" t="str">
        <f t="shared" si="27"/>
        <v/>
      </c>
      <c r="I112" s="39" t="str">
        <f t="shared" si="28"/>
        <v/>
      </c>
      <c r="L112" s="53">
        <v>15</v>
      </c>
      <c r="M112" s="109"/>
      <c r="N112" s="100" t="str">
        <f>IF(M112="","",IF(ISNA(VLOOKUP(M112,Data!R:S,2,FALSE))=TRUE,"Does not exist, please check and re-enter",VLOOKUP(M112,Data!R:S,2,FALSE)))</f>
        <v/>
      </c>
      <c r="O112" s="65"/>
      <c r="P112" s="100" t="str">
        <f>IF(O112="","",IF(ISNA(VLOOKUP(O112,Data!U:V,2,FALSE))=TRUE,"Does not exist, please check and re-enter",VLOOKUP(O112,Data!U:V,2,FALSE)))</f>
        <v/>
      </c>
      <c r="Q112" s="29"/>
      <c r="R112" s="60">
        <v>0</v>
      </c>
      <c r="S112" s="54" t="str">
        <f t="shared" si="24"/>
        <v/>
      </c>
      <c r="T112" s="28"/>
      <c r="U112" s="103"/>
    </row>
    <row r="113" spans="1:23" ht="18" customHeight="1" x14ac:dyDescent="0.25">
      <c r="A113" s="38" t="s">
        <v>9</v>
      </c>
      <c r="B113" s="38">
        <v>101</v>
      </c>
      <c r="C113" s="50" t="str">
        <f t="shared" si="21"/>
        <v/>
      </c>
      <c r="D113" s="38" t="str">
        <f t="shared" si="22"/>
        <v>2017/18</v>
      </c>
      <c r="E113" s="38" t="str">
        <f t="shared" si="23"/>
        <v/>
      </c>
      <c r="F113" s="39" t="str">
        <f t="shared" si="25"/>
        <v/>
      </c>
      <c r="G113" s="39" t="str">
        <f t="shared" si="26"/>
        <v/>
      </c>
      <c r="H113" s="47" t="str">
        <f t="shared" si="27"/>
        <v/>
      </c>
      <c r="I113" s="39" t="str">
        <f t="shared" si="28"/>
        <v/>
      </c>
      <c r="L113" s="53">
        <v>16</v>
      </c>
      <c r="M113" s="109"/>
      <c r="N113" s="100" t="str">
        <f>IF(M113="","",IF(ISNA(VLOOKUP(M113,Data!R:S,2,FALSE))=TRUE,"Does not exist, please check and re-enter",VLOOKUP(M113,Data!R:S,2,FALSE)))</f>
        <v/>
      </c>
      <c r="O113" s="65"/>
      <c r="P113" s="100" t="str">
        <f>IF(O113="","",IF(ISNA(VLOOKUP(O113,Data!U:V,2,FALSE))=TRUE,"Does not exist, please check and re-enter",VLOOKUP(O113,Data!U:V,2,FALSE)))</f>
        <v/>
      </c>
      <c r="Q113" s="29"/>
      <c r="R113" s="60">
        <v>0</v>
      </c>
      <c r="S113" s="54" t="str">
        <f t="shared" si="24"/>
        <v/>
      </c>
      <c r="T113" s="28"/>
      <c r="U113" s="103"/>
    </row>
    <row r="114" spans="1:23" ht="18" customHeight="1" x14ac:dyDescent="0.25">
      <c r="A114" s="38" t="s">
        <v>9</v>
      </c>
      <c r="B114" s="38">
        <v>102</v>
      </c>
      <c r="C114" s="50" t="str">
        <f t="shared" si="21"/>
        <v/>
      </c>
      <c r="D114" s="38" t="str">
        <f t="shared" si="22"/>
        <v>2017/18</v>
      </c>
      <c r="E114" s="38" t="str">
        <f t="shared" si="23"/>
        <v/>
      </c>
      <c r="F114" s="39" t="str">
        <f t="shared" si="25"/>
        <v/>
      </c>
      <c r="G114" s="39" t="str">
        <f t="shared" si="26"/>
        <v/>
      </c>
      <c r="H114" s="47" t="str">
        <f t="shared" si="27"/>
        <v/>
      </c>
      <c r="I114" s="39" t="str">
        <f t="shared" si="28"/>
        <v/>
      </c>
      <c r="L114" s="53">
        <v>17</v>
      </c>
      <c r="M114" s="109"/>
      <c r="N114" s="100" t="str">
        <f>IF(M114="","",IF(ISNA(VLOOKUP(M114,Data!R:S,2,FALSE))=TRUE,"Does not exist, please check and re-enter",VLOOKUP(M114,Data!R:S,2,FALSE)))</f>
        <v/>
      </c>
      <c r="O114" s="65"/>
      <c r="P114" s="100" t="str">
        <f>IF(O114="","",IF(ISNA(VLOOKUP(O114,Data!U:V,2,FALSE))=TRUE,"Does not exist, please check and re-enter",VLOOKUP(O114,Data!U:V,2,FALSE)))</f>
        <v/>
      </c>
      <c r="Q114" s="29"/>
      <c r="R114" s="60">
        <v>0</v>
      </c>
      <c r="S114" s="54" t="str">
        <f t="shared" si="24"/>
        <v/>
      </c>
      <c r="T114" s="28"/>
      <c r="U114" s="103"/>
    </row>
    <row r="115" spans="1:23" s="42" customFormat="1" ht="18" customHeight="1" x14ac:dyDescent="0.25">
      <c r="A115" s="38" t="s">
        <v>9</v>
      </c>
      <c r="B115" s="38">
        <v>103</v>
      </c>
      <c r="C115" s="50" t="str">
        <f t="shared" si="21"/>
        <v/>
      </c>
      <c r="D115" s="38" t="str">
        <f t="shared" si="22"/>
        <v>2017/18</v>
      </c>
      <c r="E115" s="38" t="str">
        <f t="shared" si="23"/>
        <v/>
      </c>
      <c r="F115" s="39" t="str">
        <f t="shared" si="25"/>
        <v/>
      </c>
      <c r="G115" s="39" t="str">
        <f t="shared" si="26"/>
        <v/>
      </c>
      <c r="H115" s="47" t="str">
        <f t="shared" si="27"/>
        <v/>
      </c>
      <c r="I115" s="39" t="str">
        <f t="shared" si="28"/>
        <v/>
      </c>
      <c r="J115" s="39"/>
      <c r="K115" s="39"/>
      <c r="L115" s="53">
        <v>18</v>
      </c>
      <c r="M115" s="109"/>
      <c r="N115" s="100" t="str">
        <f>IF(M115="","",IF(ISNA(VLOOKUP(M115,Data!R:S,2,FALSE))=TRUE,"Does not exist, please check and re-enter",VLOOKUP(M115,Data!R:S,2,FALSE)))</f>
        <v/>
      </c>
      <c r="O115" s="65"/>
      <c r="P115" s="100" t="str">
        <f>IF(O115="","",IF(ISNA(VLOOKUP(O115,Data!U:V,2,FALSE))=TRUE,"Does not exist, please check and re-enter",VLOOKUP(O115,Data!U:V,2,FALSE)))</f>
        <v/>
      </c>
      <c r="Q115" s="29"/>
      <c r="R115" s="60">
        <v>0</v>
      </c>
      <c r="S115" s="54" t="str">
        <f t="shared" si="24"/>
        <v/>
      </c>
      <c r="T115" s="28"/>
      <c r="U115" s="103"/>
    </row>
    <row r="116" spans="1:23" s="42" customFormat="1" ht="18" customHeight="1" x14ac:dyDescent="0.25">
      <c r="A116" s="38" t="s">
        <v>9</v>
      </c>
      <c r="B116" s="38">
        <v>104</v>
      </c>
      <c r="C116" s="50" t="str">
        <f t="shared" si="21"/>
        <v/>
      </c>
      <c r="D116" s="38" t="str">
        <f t="shared" si="22"/>
        <v>2017/18</v>
      </c>
      <c r="E116" s="38" t="str">
        <f t="shared" si="23"/>
        <v/>
      </c>
      <c r="F116" s="39" t="str">
        <f t="shared" si="25"/>
        <v/>
      </c>
      <c r="G116" s="39" t="str">
        <f t="shared" si="26"/>
        <v/>
      </c>
      <c r="H116" s="47" t="str">
        <f t="shared" si="27"/>
        <v/>
      </c>
      <c r="I116" s="39" t="str">
        <f t="shared" si="28"/>
        <v/>
      </c>
      <c r="J116" s="39"/>
      <c r="K116" s="39"/>
      <c r="L116" s="53">
        <v>19</v>
      </c>
      <c r="M116" s="109"/>
      <c r="N116" s="100" t="str">
        <f>IF(M116="","",IF(ISNA(VLOOKUP(M116,Data!R:S,2,FALSE))=TRUE,"Does not exist, please check and re-enter",VLOOKUP(M116,Data!R:S,2,FALSE)))</f>
        <v/>
      </c>
      <c r="O116" s="65"/>
      <c r="P116" s="100" t="str">
        <f>IF(O116="","",IF(ISNA(VLOOKUP(O116,Data!U:V,2,FALSE))=TRUE,"Does not exist, please check and re-enter",VLOOKUP(O116,Data!U:V,2,FALSE)))</f>
        <v/>
      </c>
      <c r="Q116" s="29"/>
      <c r="R116" s="60">
        <v>0</v>
      </c>
      <c r="S116" s="54" t="str">
        <f t="shared" si="24"/>
        <v/>
      </c>
      <c r="T116" s="28"/>
      <c r="U116" s="103"/>
    </row>
    <row r="117" spans="1:23" s="42" customFormat="1" ht="18" customHeight="1" x14ac:dyDescent="0.25">
      <c r="A117" s="38" t="s">
        <v>9</v>
      </c>
      <c r="B117" s="38">
        <v>105</v>
      </c>
      <c r="C117" s="50" t="str">
        <f t="shared" si="21"/>
        <v/>
      </c>
      <c r="D117" s="38" t="str">
        <f t="shared" si="22"/>
        <v>2017/18</v>
      </c>
      <c r="E117" s="38" t="str">
        <f t="shared" si="23"/>
        <v/>
      </c>
      <c r="F117" s="39" t="str">
        <f>IF(M117="","",$O$2&amp;M117)</f>
        <v/>
      </c>
      <c r="G117" s="39" t="str">
        <f t="shared" si="26"/>
        <v/>
      </c>
      <c r="H117" s="47" t="str">
        <f t="shared" si="27"/>
        <v/>
      </c>
      <c r="I117" s="39" t="str">
        <f t="shared" si="28"/>
        <v/>
      </c>
      <c r="J117" s="39"/>
      <c r="K117" s="39"/>
      <c r="L117" s="53">
        <v>20</v>
      </c>
      <c r="M117" s="109"/>
      <c r="N117" s="100" t="str">
        <f>IF(M117="","",IF(ISNA(VLOOKUP(M117,Data!R:S,2,FALSE))=TRUE,"Does not exist, please check and re-enter",VLOOKUP(M117,Data!R:S,2,FALSE)))</f>
        <v/>
      </c>
      <c r="O117" s="65"/>
      <c r="P117" s="100" t="str">
        <f>IF(O117="","",IF(ISNA(VLOOKUP(O117,Data!U:V,2,FALSE))=TRUE,"Does not exist, please check and re-enter",VLOOKUP(O117,Data!U:V,2,FALSE)))</f>
        <v/>
      </c>
      <c r="Q117" s="29"/>
      <c r="R117" s="60">
        <v>0</v>
      </c>
      <c r="S117" s="54" t="str">
        <f t="shared" si="24"/>
        <v/>
      </c>
      <c r="T117" s="28"/>
      <c r="U117" s="103"/>
    </row>
    <row r="118" spans="1:23" s="42" customFormat="1" ht="18" customHeight="1" thickBot="1" x14ac:dyDescent="0.3">
      <c r="A118" s="38" t="s">
        <v>9</v>
      </c>
      <c r="B118" s="38">
        <v>106</v>
      </c>
      <c r="C118" s="50" t="str">
        <f t="shared" si="21"/>
        <v/>
      </c>
      <c r="D118" s="38" t="str">
        <f t="shared" si="22"/>
        <v>2017/18</v>
      </c>
      <c r="E118" s="38" t="str">
        <f t="shared" ref="E118" si="29">$O$3</f>
        <v/>
      </c>
      <c r="H118" s="47"/>
      <c r="L118" s="38"/>
      <c r="M118" s="41"/>
      <c r="N118" s="41"/>
      <c r="O118" s="8"/>
      <c r="P118" s="8"/>
      <c r="Q118" s="55">
        <f>SUM(Q98:Q117)</f>
        <v>0</v>
      </c>
      <c r="R118" s="55">
        <f>SUM(R98:R117)</f>
        <v>0</v>
      </c>
      <c r="S118" s="55">
        <f>SUM(S98:S117)</f>
        <v>0</v>
      </c>
      <c r="T118" s="39"/>
    </row>
    <row r="119" spans="1:23" s="42" customFormat="1" ht="9" customHeight="1" x14ac:dyDescent="0.25">
      <c r="A119" s="38" t="s">
        <v>9</v>
      </c>
      <c r="B119" s="38">
        <v>107</v>
      </c>
      <c r="C119" s="50" t="str">
        <f t="shared" si="21"/>
        <v/>
      </c>
      <c r="D119" s="38" t="str">
        <f t="shared" si="22"/>
        <v>2017/18</v>
      </c>
      <c r="E119" s="38"/>
      <c r="H119" s="47"/>
      <c r="L119" s="38"/>
      <c r="M119" s="41"/>
      <c r="N119" s="41"/>
      <c r="O119" s="8"/>
      <c r="P119" s="8"/>
      <c r="Q119" s="94"/>
      <c r="R119" s="94"/>
      <c r="S119" s="94"/>
      <c r="T119" s="39"/>
    </row>
    <row r="120" spans="1:23" s="42" customFormat="1" ht="18" customHeight="1" x14ac:dyDescent="0.25">
      <c r="A120" s="38" t="s">
        <v>9</v>
      </c>
      <c r="B120" s="38">
        <v>108</v>
      </c>
      <c r="C120" s="50" t="str">
        <f t="shared" si="21"/>
        <v/>
      </c>
      <c r="D120" s="38" t="str">
        <f t="shared" si="22"/>
        <v>2017/18</v>
      </c>
      <c r="E120" s="38" t="str">
        <f t="shared" ref="E120" si="30">$O$3</f>
        <v/>
      </c>
      <c r="H120" s="47"/>
      <c r="L120" s="90"/>
      <c r="M120" s="75"/>
      <c r="N120" s="75"/>
      <c r="O120" s="75"/>
      <c r="P120" s="75"/>
      <c r="Q120" s="58"/>
      <c r="R120" s="58"/>
      <c r="S120" s="58"/>
      <c r="T120" s="57"/>
      <c r="U120" s="57"/>
    </row>
    <row r="121" spans="1:23" ht="18" customHeight="1" x14ac:dyDescent="0.25">
      <c r="A121" s="38" t="s">
        <v>9</v>
      </c>
      <c r="B121" s="38">
        <v>109</v>
      </c>
      <c r="C121" s="50" t="str">
        <f t="shared" si="21"/>
        <v/>
      </c>
      <c r="D121" s="38" t="str">
        <f t="shared" si="22"/>
        <v>2017/18</v>
      </c>
      <c r="E121" s="38" t="str">
        <f>$O$3</f>
        <v/>
      </c>
      <c r="F121" s="39" t="str">
        <f>IF(H121="","","EBO"&amp;"9400")</f>
        <v/>
      </c>
      <c r="G121" s="40"/>
      <c r="H121" s="40" t="str">
        <f>IF(Q125="","",-SUM(S145))</f>
        <v/>
      </c>
      <c r="I121" s="39" t="str">
        <f>IF(H121="","","ParentPay "&amp;Q121&amp;"-"&amp;Q122)</f>
        <v/>
      </c>
      <c r="K121" s="38" t="s">
        <v>741</v>
      </c>
      <c r="N121" s="62"/>
      <c r="P121" s="95" t="s">
        <v>131</v>
      </c>
      <c r="Q121" s="161"/>
      <c r="R121" s="161"/>
    </row>
    <row r="122" spans="1:23" ht="18" customHeight="1" x14ac:dyDescent="0.25">
      <c r="A122" s="38" t="s">
        <v>9</v>
      </c>
      <c r="B122" s="38">
        <v>110</v>
      </c>
      <c r="C122" s="50" t="str">
        <f t="shared" si="21"/>
        <v/>
      </c>
      <c r="D122" s="38" t="str">
        <f t="shared" si="22"/>
        <v>2017/18</v>
      </c>
      <c r="E122" s="38" t="str">
        <f t="shared" ref="E122:E144" si="31">$O$3</f>
        <v/>
      </c>
      <c r="F122" s="39" t="str">
        <f>IF(H121="","","EBO"&amp;"9425")</f>
        <v/>
      </c>
      <c r="G122" s="42" t="str">
        <f>IF(F122="","","B_BFWD")</f>
        <v/>
      </c>
      <c r="H122" s="40" t="str">
        <f>IF(G122="","",SUM(Q145))</f>
        <v/>
      </c>
      <c r="I122" s="39" t="str">
        <f>IF(H122="","","ParentPay "&amp;Q121&amp;"-"&amp;Q122)</f>
        <v/>
      </c>
      <c r="N122" s="62"/>
      <c r="P122" s="95" t="s">
        <v>132</v>
      </c>
      <c r="Q122" s="161"/>
      <c r="R122" s="161"/>
    </row>
    <row r="123" spans="1:23" ht="18" customHeight="1" x14ac:dyDescent="0.25">
      <c r="A123" s="38" t="s">
        <v>9</v>
      </c>
      <c r="B123" s="38">
        <v>111</v>
      </c>
      <c r="C123" s="50" t="str">
        <f t="shared" si="21"/>
        <v/>
      </c>
      <c r="D123" s="38" t="str">
        <f t="shared" si="22"/>
        <v>2017/18</v>
      </c>
      <c r="E123" s="38" t="str">
        <f t="shared" si="31"/>
        <v/>
      </c>
      <c r="F123" s="39" t="str">
        <f>IF(H121="","","EBO"&amp;"9425")</f>
        <v/>
      </c>
      <c r="G123" s="42" t="str">
        <f>IF(F123="","","B_BFWD")</f>
        <v/>
      </c>
      <c r="H123" s="40" t="str">
        <f>IF(G123="","",-SUM(Q145))</f>
        <v/>
      </c>
      <c r="I123" s="39" t="str">
        <f>IF(H123="","","ParentPay "&amp;Q121&amp;"-"&amp;Q122)</f>
        <v/>
      </c>
    </row>
    <row r="124" spans="1:23" ht="18" customHeight="1" x14ac:dyDescent="0.25">
      <c r="A124" s="38" t="s">
        <v>9</v>
      </c>
      <c r="B124" s="38">
        <v>112</v>
      </c>
      <c r="C124" s="50" t="str">
        <f t="shared" si="21"/>
        <v/>
      </c>
      <c r="D124" s="38" t="str">
        <f t="shared" si="22"/>
        <v>2017/18</v>
      </c>
      <c r="E124" s="38" t="str">
        <f t="shared" si="31"/>
        <v/>
      </c>
      <c r="F124" s="39" t="str">
        <f>IF(H121="","","EBO"&amp;"9521")</f>
        <v/>
      </c>
      <c r="G124" s="42" t="str">
        <f>IF(F124="","",LEFT($O$5,4)&amp;RIGHT($O$5,2)&amp;"M"&amp;$O$3)</f>
        <v/>
      </c>
      <c r="H124" s="40" t="str">
        <f>IF(G124="","",SUM(R145))</f>
        <v/>
      </c>
      <c r="I124" s="39" t="str">
        <f>IF(H124="","","ParentPay "&amp;Q121&amp;"-"&amp;Q122)</f>
        <v/>
      </c>
      <c r="M124" s="67" t="s">
        <v>32</v>
      </c>
      <c r="N124" s="64"/>
      <c r="O124" s="64" t="s">
        <v>27</v>
      </c>
      <c r="P124" s="72"/>
      <c r="Q124" s="52" t="s">
        <v>29</v>
      </c>
      <c r="R124" s="52" t="s">
        <v>30</v>
      </c>
      <c r="S124" s="52" t="s">
        <v>28</v>
      </c>
      <c r="T124" s="53" t="s">
        <v>31</v>
      </c>
      <c r="U124" s="90" t="s">
        <v>465</v>
      </c>
    </row>
    <row r="125" spans="1:23" ht="18" customHeight="1" x14ac:dyDescent="0.25">
      <c r="A125" s="38" t="s">
        <v>9</v>
      </c>
      <c r="B125" s="38">
        <v>113</v>
      </c>
      <c r="C125" s="50" t="str">
        <f t="shared" si="21"/>
        <v/>
      </c>
      <c r="D125" s="38" t="str">
        <f t="shared" si="22"/>
        <v>2017/18</v>
      </c>
      <c r="E125" s="38" t="str">
        <f t="shared" si="31"/>
        <v/>
      </c>
      <c r="F125" s="39" t="str">
        <f>IF(Q125="","",$O$2&amp;M125)</f>
        <v/>
      </c>
      <c r="G125" s="39" t="str">
        <f>IF(Q125="","",O125)</f>
        <v/>
      </c>
      <c r="H125" s="47" t="str">
        <f>IF(Q125="","",SUM(Q125))</f>
        <v/>
      </c>
      <c r="I125" s="39" t="str">
        <f>IF(Q125="","",T125)</f>
        <v/>
      </c>
      <c r="L125" s="53">
        <v>1</v>
      </c>
      <c r="M125" s="92">
        <v>5155</v>
      </c>
      <c r="N125" s="100" t="str">
        <f>IF(M125="","",IF(ISNA(VLOOKUP(M125,Data!R:S,2,FALSE))=TRUE,"Does not exist, please check and re-enter",VLOOKUP(M125,Data!R:S,2,FALSE)))</f>
        <v xml:space="preserve"> Bank Charges</v>
      </c>
      <c r="O125" s="92" t="s">
        <v>10</v>
      </c>
      <c r="P125" s="100" t="str">
        <f>IF(O125="","",IF(ISNA(VLOOKUP(O125,Data!U:V,2,FALSE))=TRUE,"Does not exist, please check and re-enter",VLOOKUP(O125,Data!U:V,2,FALSE)))</f>
        <v>Administration</v>
      </c>
      <c r="Q125" s="29"/>
      <c r="R125" s="29"/>
      <c r="S125" s="54" t="str">
        <f t="shared" ref="S125:S144" si="32">IF(Q125="","",SUM(Q125:R125))</f>
        <v/>
      </c>
      <c r="T125" s="59" t="s">
        <v>144</v>
      </c>
      <c r="U125" s="103"/>
      <c r="W125" s="42"/>
    </row>
    <row r="126" spans="1:23" ht="18" customHeight="1" x14ac:dyDescent="0.25">
      <c r="A126" s="38" t="s">
        <v>9</v>
      </c>
      <c r="B126" s="38">
        <v>114</v>
      </c>
      <c r="C126" s="50" t="str">
        <f t="shared" si="21"/>
        <v/>
      </c>
      <c r="D126" s="38" t="str">
        <f t="shared" si="22"/>
        <v>2017/18</v>
      </c>
      <c r="E126" s="38" t="str">
        <f t="shared" si="31"/>
        <v/>
      </c>
      <c r="F126" s="39" t="str">
        <f t="shared" ref="F126:F143" si="33">IF(M126="","",$O$2&amp;M126)</f>
        <v/>
      </c>
      <c r="G126" s="39" t="str">
        <f t="shared" ref="G126:G144" si="34">IF(Q126="","",O126)</f>
        <v/>
      </c>
      <c r="H126" s="47" t="str">
        <f t="shared" ref="H126:H144" si="35">IF(Q126="","",SUM(Q126))</f>
        <v/>
      </c>
      <c r="I126" s="39" t="str">
        <f t="shared" ref="I126:I144" si="36">IF(T126="","",T126)</f>
        <v/>
      </c>
      <c r="L126" s="53">
        <v>2</v>
      </c>
      <c r="M126" s="109"/>
      <c r="N126" s="100" t="str">
        <f>IF(M126="","",IF(ISNA(VLOOKUP(M126,Data!R:S,2,FALSE))=TRUE,"Does not exist, please check and re-enter",VLOOKUP(M126,Data!R:S,2,FALSE)))</f>
        <v/>
      </c>
      <c r="O126" s="65"/>
      <c r="P126" s="100" t="str">
        <f>IF(O126="","",IF(ISNA(VLOOKUP(O126,Data!U:V,2,FALSE))=TRUE,"Does not exist, please check and re-enter",VLOOKUP(O126,Data!U:V,2,FALSE)))</f>
        <v/>
      </c>
      <c r="Q126" s="29"/>
      <c r="R126" s="60">
        <v>0</v>
      </c>
      <c r="S126" s="54" t="str">
        <f t="shared" si="32"/>
        <v/>
      </c>
      <c r="T126" s="28"/>
      <c r="U126" s="103"/>
    </row>
    <row r="127" spans="1:23" ht="18" customHeight="1" x14ac:dyDescent="0.25">
      <c r="A127" s="38" t="s">
        <v>9</v>
      </c>
      <c r="B127" s="38">
        <v>115</v>
      </c>
      <c r="C127" s="50" t="str">
        <f t="shared" si="21"/>
        <v/>
      </c>
      <c r="D127" s="38" t="str">
        <f t="shared" si="22"/>
        <v>2017/18</v>
      </c>
      <c r="E127" s="38" t="str">
        <f t="shared" si="31"/>
        <v/>
      </c>
      <c r="F127" s="39" t="str">
        <f t="shared" si="33"/>
        <v/>
      </c>
      <c r="G127" s="39" t="str">
        <f t="shared" si="34"/>
        <v/>
      </c>
      <c r="H127" s="47" t="str">
        <f t="shared" si="35"/>
        <v/>
      </c>
      <c r="I127" s="39" t="str">
        <f t="shared" si="36"/>
        <v/>
      </c>
      <c r="L127" s="53">
        <v>3</v>
      </c>
      <c r="M127" s="109"/>
      <c r="N127" s="100" t="str">
        <f>IF(M127="","",IF(ISNA(VLOOKUP(M127,Data!R:S,2,FALSE))=TRUE,"Does not exist, please check and re-enter",VLOOKUP(M127,Data!R:S,2,FALSE)))</f>
        <v/>
      </c>
      <c r="O127" s="65"/>
      <c r="P127" s="100" t="str">
        <f>IF(O127="","",IF(ISNA(VLOOKUP(O127,Data!U:V,2,FALSE))=TRUE,"Does not exist, please check and re-enter",VLOOKUP(O127,Data!U:V,2,FALSE)))</f>
        <v/>
      </c>
      <c r="Q127" s="29"/>
      <c r="R127" s="60">
        <v>0</v>
      </c>
      <c r="S127" s="54" t="str">
        <f t="shared" si="32"/>
        <v/>
      </c>
      <c r="T127" s="28"/>
      <c r="U127" s="103"/>
    </row>
    <row r="128" spans="1:23" ht="18" customHeight="1" x14ac:dyDescent="0.25">
      <c r="A128" s="38" t="s">
        <v>9</v>
      </c>
      <c r="B128" s="38">
        <v>116</v>
      </c>
      <c r="C128" s="50" t="str">
        <f t="shared" si="21"/>
        <v/>
      </c>
      <c r="D128" s="38" t="str">
        <f t="shared" si="22"/>
        <v>2017/18</v>
      </c>
      <c r="E128" s="38" t="str">
        <f t="shared" si="31"/>
        <v/>
      </c>
      <c r="F128" s="39" t="str">
        <f t="shared" si="33"/>
        <v/>
      </c>
      <c r="G128" s="39" t="str">
        <f t="shared" si="34"/>
        <v/>
      </c>
      <c r="H128" s="47" t="str">
        <f t="shared" si="35"/>
        <v/>
      </c>
      <c r="I128" s="39" t="str">
        <f t="shared" si="36"/>
        <v/>
      </c>
      <c r="L128" s="53">
        <v>4</v>
      </c>
      <c r="M128" s="109"/>
      <c r="N128" s="100" t="str">
        <f>IF(M128="","",IF(ISNA(VLOOKUP(M128,Data!R:S,2,FALSE))=TRUE,"Does not exist, please check and re-enter",VLOOKUP(M128,Data!R:S,2,FALSE)))</f>
        <v/>
      </c>
      <c r="O128" s="65"/>
      <c r="P128" s="100" t="str">
        <f>IF(O128="","",IF(ISNA(VLOOKUP(O128,Data!U:V,2,FALSE))=TRUE,"Does not exist, please check and re-enter",VLOOKUP(O128,Data!U:V,2,FALSE)))</f>
        <v/>
      </c>
      <c r="Q128" s="29"/>
      <c r="R128" s="60">
        <v>0</v>
      </c>
      <c r="S128" s="54" t="str">
        <f t="shared" si="32"/>
        <v/>
      </c>
      <c r="T128" s="28"/>
      <c r="U128" s="103"/>
    </row>
    <row r="129" spans="1:21" ht="18" customHeight="1" x14ac:dyDescent="0.25">
      <c r="A129" s="38" t="s">
        <v>9</v>
      </c>
      <c r="B129" s="38">
        <v>117</v>
      </c>
      <c r="C129" s="50" t="str">
        <f t="shared" si="21"/>
        <v/>
      </c>
      <c r="D129" s="38" t="str">
        <f t="shared" si="22"/>
        <v>2017/18</v>
      </c>
      <c r="E129" s="38" t="str">
        <f t="shared" si="31"/>
        <v/>
      </c>
      <c r="F129" s="39" t="str">
        <f t="shared" si="33"/>
        <v/>
      </c>
      <c r="G129" s="39" t="str">
        <f t="shared" si="34"/>
        <v/>
      </c>
      <c r="H129" s="47" t="str">
        <f t="shared" si="35"/>
        <v/>
      </c>
      <c r="I129" s="39" t="str">
        <f t="shared" si="36"/>
        <v/>
      </c>
      <c r="L129" s="53">
        <v>5</v>
      </c>
      <c r="M129" s="109"/>
      <c r="N129" s="100" t="str">
        <f>IF(M129="","",IF(ISNA(VLOOKUP(M129,Data!R:S,2,FALSE))=TRUE,"Does not exist, please check and re-enter",VLOOKUP(M129,Data!R:S,2,FALSE)))</f>
        <v/>
      </c>
      <c r="O129" s="65"/>
      <c r="P129" s="100" t="str">
        <f>IF(O129="","",IF(ISNA(VLOOKUP(O129,Data!U:V,2,FALSE))=TRUE,"Does not exist, please check and re-enter",VLOOKUP(O129,Data!U:V,2,FALSE)))</f>
        <v/>
      </c>
      <c r="Q129" s="29"/>
      <c r="R129" s="60">
        <v>0</v>
      </c>
      <c r="S129" s="54" t="str">
        <f t="shared" si="32"/>
        <v/>
      </c>
      <c r="T129" s="28"/>
      <c r="U129" s="103"/>
    </row>
    <row r="130" spans="1:21" ht="18" customHeight="1" x14ac:dyDescent="0.25">
      <c r="A130" s="38" t="s">
        <v>9</v>
      </c>
      <c r="B130" s="38">
        <v>118</v>
      </c>
      <c r="C130" s="50" t="str">
        <f t="shared" si="21"/>
        <v/>
      </c>
      <c r="D130" s="38" t="str">
        <f t="shared" si="22"/>
        <v>2017/18</v>
      </c>
      <c r="E130" s="38" t="str">
        <f t="shared" si="31"/>
        <v/>
      </c>
      <c r="F130" s="39" t="str">
        <f t="shared" si="33"/>
        <v/>
      </c>
      <c r="G130" s="39" t="str">
        <f t="shared" si="34"/>
        <v/>
      </c>
      <c r="H130" s="47" t="str">
        <f t="shared" si="35"/>
        <v/>
      </c>
      <c r="I130" s="39" t="str">
        <f t="shared" si="36"/>
        <v/>
      </c>
      <c r="L130" s="53">
        <v>6</v>
      </c>
      <c r="M130" s="109"/>
      <c r="N130" s="100" t="str">
        <f>IF(M130="","",IF(ISNA(VLOOKUP(M130,Data!R:S,2,FALSE))=TRUE,"Does not exist, please check and re-enter",VLOOKUP(M130,Data!R:S,2,FALSE)))</f>
        <v/>
      </c>
      <c r="O130" s="65"/>
      <c r="P130" s="100" t="str">
        <f>IF(O130="","",IF(ISNA(VLOOKUP(O130,Data!U:V,2,FALSE))=TRUE,"Does not exist, please check and re-enter",VLOOKUP(O130,Data!U:V,2,FALSE)))</f>
        <v/>
      </c>
      <c r="Q130" s="29"/>
      <c r="R130" s="60">
        <v>0</v>
      </c>
      <c r="S130" s="54" t="str">
        <f t="shared" si="32"/>
        <v/>
      </c>
      <c r="T130" s="28"/>
      <c r="U130" s="103"/>
    </row>
    <row r="131" spans="1:21" ht="18" customHeight="1" x14ac:dyDescent="0.25">
      <c r="A131" s="38" t="s">
        <v>9</v>
      </c>
      <c r="B131" s="38">
        <v>119</v>
      </c>
      <c r="C131" s="50" t="str">
        <f t="shared" si="21"/>
        <v/>
      </c>
      <c r="D131" s="38" t="str">
        <f t="shared" si="22"/>
        <v>2017/18</v>
      </c>
      <c r="E131" s="38" t="str">
        <f t="shared" si="31"/>
        <v/>
      </c>
      <c r="F131" s="39" t="str">
        <f t="shared" si="33"/>
        <v/>
      </c>
      <c r="G131" s="39" t="str">
        <f t="shared" si="34"/>
        <v/>
      </c>
      <c r="H131" s="47" t="str">
        <f t="shared" si="35"/>
        <v/>
      </c>
      <c r="I131" s="39" t="str">
        <f t="shared" si="36"/>
        <v/>
      </c>
      <c r="L131" s="53">
        <v>7</v>
      </c>
      <c r="M131" s="109"/>
      <c r="N131" s="100" t="str">
        <f>IF(M131="","",IF(ISNA(VLOOKUP(M131,Data!R:S,2,FALSE))=TRUE,"Does not exist, please check and re-enter",VLOOKUP(M131,Data!R:S,2,FALSE)))</f>
        <v/>
      </c>
      <c r="O131" s="65"/>
      <c r="P131" s="100" t="str">
        <f>IF(O131="","",IF(ISNA(VLOOKUP(O131,Data!U:V,2,FALSE))=TRUE,"Does not exist, please check and re-enter",VLOOKUP(O131,Data!U:V,2,FALSE)))</f>
        <v/>
      </c>
      <c r="Q131" s="29"/>
      <c r="R131" s="60">
        <v>0</v>
      </c>
      <c r="S131" s="54" t="str">
        <f t="shared" si="32"/>
        <v/>
      </c>
      <c r="T131" s="28"/>
      <c r="U131" s="103"/>
    </row>
    <row r="132" spans="1:21" ht="18" customHeight="1" x14ac:dyDescent="0.25">
      <c r="A132" s="38" t="s">
        <v>9</v>
      </c>
      <c r="B132" s="38">
        <v>120</v>
      </c>
      <c r="C132" s="50" t="str">
        <f t="shared" si="21"/>
        <v/>
      </c>
      <c r="D132" s="38" t="str">
        <f t="shared" si="22"/>
        <v>2017/18</v>
      </c>
      <c r="E132" s="38" t="str">
        <f t="shared" si="31"/>
        <v/>
      </c>
      <c r="F132" s="39" t="str">
        <f t="shared" si="33"/>
        <v/>
      </c>
      <c r="G132" s="39" t="str">
        <f t="shared" si="34"/>
        <v/>
      </c>
      <c r="H132" s="47" t="str">
        <f t="shared" si="35"/>
        <v/>
      </c>
      <c r="I132" s="39" t="str">
        <f t="shared" si="36"/>
        <v/>
      </c>
      <c r="L132" s="53">
        <v>8</v>
      </c>
      <c r="M132" s="109"/>
      <c r="N132" s="100" t="str">
        <f>IF(M132="","",IF(ISNA(VLOOKUP(M132,Data!R:S,2,FALSE))=TRUE,"Does not exist, please check and re-enter",VLOOKUP(M132,Data!R:S,2,FALSE)))</f>
        <v/>
      </c>
      <c r="O132" s="65"/>
      <c r="P132" s="100" t="str">
        <f>IF(O132="","",IF(ISNA(VLOOKUP(O132,Data!U:V,2,FALSE))=TRUE,"Does not exist, please check and re-enter",VLOOKUP(O132,Data!U:V,2,FALSE)))</f>
        <v/>
      </c>
      <c r="Q132" s="29"/>
      <c r="R132" s="60">
        <v>0</v>
      </c>
      <c r="S132" s="54" t="str">
        <f t="shared" si="32"/>
        <v/>
      </c>
      <c r="T132" s="28"/>
      <c r="U132" s="103"/>
    </row>
    <row r="133" spans="1:21" ht="18" customHeight="1" x14ac:dyDescent="0.25">
      <c r="A133" s="38" t="s">
        <v>9</v>
      </c>
      <c r="B133" s="38">
        <v>121</v>
      </c>
      <c r="C133" s="50" t="str">
        <f t="shared" si="21"/>
        <v/>
      </c>
      <c r="D133" s="38" t="str">
        <f t="shared" si="22"/>
        <v>2017/18</v>
      </c>
      <c r="E133" s="38" t="str">
        <f t="shared" si="31"/>
        <v/>
      </c>
      <c r="F133" s="39" t="str">
        <f t="shared" si="33"/>
        <v/>
      </c>
      <c r="G133" s="39" t="str">
        <f t="shared" si="34"/>
        <v/>
      </c>
      <c r="H133" s="47" t="str">
        <f t="shared" si="35"/>
        <v/>
      </c>
      <c r="I133" s="39" t="str">
        <f t="shared" si="36"/>
        <v/>
      </c>
      <c r="L133" s="53">
        <v>9</v>
      </c>
      <c r="M133" s="109"/>
      <c r="N133" s="100" t="str">
        <f>IF(M133="","",IF(ISNA(VLOOKUP(M133,Data!R:S,2,FALSE))=TRUE,"Does not exist, please check and re-enter",VLOOKUP(M133,Data!R:S,2,FALSE)))</f>
        <v/>
      </c>
      <c r="O133" s="65"/>
      <c r="P133" s="100" t="str">
        <f>IF(O133="","",IF(ISNA(VLOOKUP(O133,Data!U:V,2,FALSE))=TRUE,"Does not exist, please check and re-enter",VLOOKUP(O133,Data!U:V,2,FALSE)))</f>
        <v/>
      </c>
      <c r="Q133" s="29"/>
      <c r="R133" s="60">
        <v>0</v>
      </c>
      <c r="S133" s="54" t="str">
        <f t="shared" si="32"/>
        <v/>
      </c>
      <c r="T133" s="28"/>
      <c r="U133" s="103"/>
    </row>
    <row r="134" spans="1:21" ht="18" customHeight="1" x14ac:dyDescent="0.25">
      <c r="A134" s="38" t="s">
        <v>9</v>
      </c>
      <c r="B134" s="38">
        <v>122</v>
      </c>
      <c r="C134" s="50" t="str">
        <f t="shared" si="21"/>
        <v/>
      </c>
      <c r="D134" s="38" t="str">
        <f t="shared" si="22"/>
        <v>2017/18</v>
      </c>
      <c r="E134" s="38" t="str">
        <f t="shared" si="31"/>
        <v/>
      </c>
      <c r="F134" s="39" t="str">
        <f t="shared" si="33"/>
        <v/>
      </c>
      <c r="G134" s="39" t="str">
        <f t="shared" si="34"/>
        <v/>
      </c>
      <c r="H134" s="47" t="str">
        <f t="shared" si="35"/>
        <v/>
      </c>
      <c r="I134" s="39" t="str">
        <f t="shared" si="36"/>
        <v/>
      </c>
      <c r="L134" s="53">
        <v>10</v>
      </c>
      <c r="M134" s="109"/>
      <c r="N134" s="100" t="str">
        <f>IF(M134="","",IF(ISNA(VLOOKUP(M134,Data!R:S,2,FALSE))=TRUE,"Does not exist, please check and re-enter",VLOOKUP(M134,Data!R:S,2,FALSE)))</f>
        <v/>
      </c>
      <c r="O134" s="65"/>
      <c r="P134" s="100" t="str">
        <f>IF(O134="","",IF(ISNA(VLOOKUP(O134,Data!U:V,2,FALSE))=TRUE,"Does not exist, please check and re-enter",VLOOKUP(O134,Data!U:V,2,FALSE)))</f>
        <v/>
      </c>
      <c r="Q134" s="29"/>
      <c r="R134" s="60">
        <v>0</v>
      </c>
      <c r="S134" s="54" t="str">
        <f t="shared" si="32"/>
        <v/>
      </c>
      <c r="T134" s="28"/>
      <c r="U134" s="103"/>
    </row>
    <row r="135" spans="1:21" ht="18" customHeight="1" x14ac:dyDescent="0.25">
      <c r="A135" s="38" t="s">
        <v>9</v>
      </c>
      <c r="B135" s="38">
        <v>123</v>
      </c>
      <c r="C135" s="50" t="str">
        <f t="shared" si="21"/>
        <v/>
      </c>
      <c r="D135" s="38" t="str">
        <f t="shared" si="22"/>
        <v>2017/18</v>
      </c>
      <c r="E135" s="38" t="str">
        <f t="shared" si="31"/>
        <v/>
      </c>
      <c r="F135" s="39" t="str">
        <f t="shared" si="33"/>
        <v/>
      </c>
      <c r="G135" s="39" t="str">
        <f t="shared" si="34"/>
        <v/>
      </c>
      <c r="H135" s="47" t="str">
        <f t="shared" si="35"/>
        <v/>
      </c>
      <c r="I135" s="39" t="str">
        <f t="shared" si="36"/>
        <v/>
      </c>
      <c r="L135" s="53">
        <v>11</v>
      </c>
      <c r="M135" s="109"/>
      <c r="N135" s="100" t="str">
        <f>IF(M135="","",IF(ISNA(VLOOKUP(M135,Data!R:S,2,FALSE))=TRUE,"Does not exist, please check and re-enter",VLOOKUP(M135,Data!R:S,2,FALSE)))</f>
        <v/>
      </c>
      <c r="O135" s="65"/>
      <c r="P135" s="100" t="str">
        <f>IF(O135="","",IF(ISNA(VLOOKUP(O135,Data!U:V,2,FALSE))=TRUE,"Does not exist, please check and re-enter",VLOOKUP(O135,Data!U:V,2,FALSE)))</f>
        <v/>
      </c>
      <c r="Q135" s="29"/>
      <c r="R135" s="60">
        <v>0</v>
      </c>
      <c r="S135" s="54" t="str">
        <f t="shared" si="32"/>
        <v/>
      </c>
      <c r="T135" s="28"/>
      <c r="U135" s="103"/>
    </row>
    <row r="136" spans="1:21" ht="18" customHeight="1" x14ac:dyDescent="0.25">
      <c r="A136" s="38" t="s">
        <v>9</v>
      </c>
      <c r="B136" s="38">
        <v>124</v>
      </c>
      <c r="C136" s="50" t="str">
        <f t="shared" si="21"/>
        <v/>
      </c>
      <c r="D136" s="38" t="str">
        <f t="shared" si="22"/>
        <v>2017/18</v>
      </c>
      <c r="E136" s="38" t="str">
        <f t="shared" si="31"/>
        <v/>
      </c>
      <c r="F136" s="39" t="str">
        <f t="shared" si="33"/>
        <v/>
      </c>
      <c r="G136" s="39" t="str">
        <f t="shared" si="34"/>
        <v/>
      </c>
      <c r="H136" s="47" t="str">
        <f t="shared" si="35"/>
        <v/>
      </c>
      <c r="I136" s="39" t="str">
        <f t="shared" si="36"/>
        <v/>
      </c>
      <c r="L136" s="53">
        <v>12</v>
      </c>
      <c r="M136" s="109"/>
      <c r="N136" s="100" t="str">
        <f>IF(M136="","",IF(ISNA(VLOOKUP(M136,Data!R:S,2,FALSE))=TRUE,"Does not exist, please check and re-enter",VLOOKUP(M136,Data!R:S,2,FALSE)))</f>
        <v/>
      </c>
      <c r="O136" s="65"/>
      <c r="P136" s="100" t="str">
        <f>IF(O136="","",IF(ISNA(VLOOKUP(O136,Data!U:V,2,FALSE))=TRUE,"Does not exist, please check and re-enter",VLOOKUP(O136,Data!U:V,2,FALSE)))</f>
        <v/>
      </c>
      <c r="Q136" s="29"/>
      <c r="R136" s="60">
        <v>0</v>
      </c>
      <c r="S136" s="54" t="str">
        <f t="shared" si="32"/>
        <v/>
      </c>
      <c r="T136" s="28"/>
      <c r="U136" s="103"/>
    </row>
    <row r="137" spans="1:21" ht="18" customHeight="1" x14ac:dyDescent="0.25">
      <c r="A137" s="38" t="s">
        <v>9</v>
      </c>
      <c r="B137" s="38">
        <v>125</v>
      </c>
      <c r="C137" s="50" t="str">
        <f t="shared" si="21"/>
        <v/>
      </c>
      <c r="D137" s="38" t="str">
        <f t="shared" si="22"/>
        <v>2017/18</v>
      </c>
      <c r="E137" s="38" t="str">
        <f t="shared" si="31"/>
        <v/>
      </c>
      <c r="F137" s="39" t="str">
        <f t="shared" si="33"/>
        <v/>
      </c>
      <c r="G137" s="39" t="str">
        <f t="shared" si="34"/>
        <v/>
      </c>
      <c r="H137" s="47" t="str">
        <f t="shared" si="35"/>
        <v/>
      </c>
      <c r="I137" s="39" t="str">
        <f t="shared" si="36"/>
        <v/>
      </c>
      <c r="L137" s="53">
        <v>13</v>
      </c>
      <c r="M137" s="109"/>
      <c r="N137" s="100" t="str">
        <f>IF(M137="","",IF(ISNA(VLOOKUP(M137,Data!R:S,2,FALSE))=TRUE,"Does not exist, please check and re-enter",VLOOKUP(M137,Data!R:S,2,FALSE)))</f>
        <v/>
      </c>
      <c r="O137" s="65"/>
      <c r="P137" s="100" t="str">
        <f>IF(O137="","",IF(ISNA(VLOOKUP(O137,Data!U:V,2,FALSE))=TRUE,"Does not exist, please check and re-enter",VLOOKUP(O137,Data!U:V,2,FALSE)))</f>
        <v/>
      </c>
      <c r="Q137" s="29"/>
      <c r="R137" s="60">
        <v>0</v>
      </c>
      <c r="S137" s="54" t="str">
        <f t="shared" si="32"/>
        <v/>
      </c>
      <c r="T137" s="28"/>
      <c r="U137" s="103"/>
    </row>
    <row r="138" spans="1:21" ht="18" customHeight="1" x14ac:dyDescent="0.25">
      <c r="A138" s="38" t="s">
        <v>9</v>
      </c>
      <c r="B138" s="38">
        <v>126</v>
      </c>
      <c r="C138" s="50" t="str">
        <f t="shared" si="21"/>
        <v/>
      </c>
      <c r="D138" s="38" t="str">
        <f t="shared" si="22"/>
        <v>2017/18</v>
      </c>
      <c r="E138" s="38" t="str">
        <f t="shared" si="31"/>
        <v/>
      </c>
      <c r="F138" s="39" t="str">
        <f t="shared" si="33"/>
        <v/>
      </c>
      <c r="G138" s="39" t="str">
        <f t="shared" si="34"/>
        <v/>
      </c>
      <c r="H138" s="47" t="str">
        <f t="shared" si="35"/>
        <v/>
      </c>
      <c r="I138" s="39" t="str">
        <f t="shared" si="36"/>
        <v/>
      </c>
      <c r="L138" s="53">
        <v>14</v>
      </c>
      <c r="M138" s="109"/>
      <c r="N138" s="100" t="str">
        <f>IF(M138="","",IF(ISNA(VLOOKUP(M138,Data!R:S,2,FALSE))=TRUE,"Does not exist, please check and re-enter",VLOOKUP(M138,Data!R:S,2,FALSE)))</f>
        <v/>
      </c>
      <c r="O138" s="65"/>
      <c r="P138" s="100" t="str">
        <f>IF(O138="","",IF(ISNA(VLOOKUP(O138,Data!U:V,2,FALSE))=TRUE,"Does not exist, please check and re-enter",VLOOKUP(O138,Data!U:V,2,FALSE)))</f>
        <v/>
      </c>
      <c r="Q138" s="29"/>
      <c r="R138" s="60">
        <v>0</v>
      </c>
      <c r="S138" s="54" t="str">
        <f t="shared" si="32"/>
        <v/>
      </c>
      <c r="T138" s="28"/>
      <c r="U138" s="103"/>
    </row>
    <row r="139" spans="1:21" ht="18" customHeight="1" x14ac:dyDescent="0.25">
      <c r="A139" s="38" t="s">
        <v>9</v>
      </c>
      <c r="B139" s="38">
        <v>127</v>
      </c>
      <c r="C139" s="50" t="str">
        <f t="shared" si="21"/>
        <v/>
      </c>
      <c r="D139" s="38" t="str">
        <f t="shared" si="22"/>
        <v>2017/18</v>
      </c>
      <c r="E139" s="38" t="str">
        <f t="shared" si="31"/>
        <v/>
      </c>
      <c r="F139" s="39" t="str">
        <f t="shared" si="33"/>
        <v/>
      </c>
      <c r="G139" s="39" t="str">
        <f t="shared" si="34"/>
        <v/>
      </c>
      <c r="H139" s="47" t="str">
        <f t="shared" si="35"/>
        <v/>
      </c>
      <c r="I139" s="39" t="str">
        <f t="shared" si="36"/>
        <v/>
      </c>
      <c r="L139" s="53">
        <v>15</v>
      </c>
      <c r="M139" s="109"/>
      <c r="N139" s="100" t="str">
        <f>IF(M139="","",IF(ISNA(VLOOKUP(M139,Data!R:S,2,FALSE))=TRUE,"Does not exist, please check and re-enter",VLOOKUP(M139,Data!R:S,2,FALSE)))</f>
        <v/>
      </c>
      <c r="O139" s="65"/>
      <c r="P139" s="100" t="str">
        <f>IF(O139="","",IF(ISNA(VLOOKUP(O139,Data!U:V,2,FALSE))=TRUE,"Does not exist, please check and re-enter",VLOOKUP(O139,Data!U:V,2,FALSE)))</f>
        <v/>
      </c>
      <c r="Q139" s="29"/>
      <c r="R139" s="60">
        <v>0</v>
      </c>
      <c r="S139" s="54" t="str">
        <f t="shared" si="32"/>
        <v/>
      </c>
      <c r="T139" s="28"/>
      <c r="U139" s="103"/>
    </row>
    <row r="140" spans="1:21" ht="18" customHeight="1" x14ac:dyDescent="0.25">
      <c r="A140" s="38" t="s">
        <v>9</v>
      </c>
      <c r="B140" s="38">
        <v>128</v>
      </c>
      <c r="C140" s="50" t="str">
        <f t="shared" si="21"/>
        <v/>
      </c>
      <c r="D140" s="38" t="str">
        <f t="shared" si="22"/>
        <v>2017/18</v>
      </c>
      <c r="E140" s="38" t="str">
        <f t="shared" si="31"/>
        <v/>
      </c>
      <c r="F140" s="39" t="str">
        <f t="shared" si="33"/>
        <v/>
      </c>
      <c r="G140" s="39" t="str">
        <f t="shared" si="34"/>
        <v/>
      </c>
      <c r="H140" s="47" t="str">
        <f t="shared" si="35"/>
        <v/>
      </c>
      <c r="I140" s="39" t="str">
        <f t="shared" si="36"/>
        <v/>
      </c>
      <c r="L140" s="53">
        <v>16</v>
      </c>
      <c r="M140" s="109"/>
      <c r="N140" s="100" t="str">
        <f>IF(M140="","",IF(ISNA(VLOOKUP(M140,Data!R:S,2,FALSE))=TRUE,"Does not exist, please check and re-enter",VLOOKUP(M140,Data!R:S,2,FALSE)))</f>
        <v/>
      </c>
      <c r="O140" s="65"/>
      <c r="P140" s="100" t="str">
        <f>IF(O140="","",IF(ISNA(VLOOKUP(O140,Data!U:V,2,FALSE))=TRUE,"Does not exist, please check and re-enter",VLOOKUP(O140,Data!U:V,2,FALSE)))</f>
        <v/>
      </c>
      <c r="Q140" s="29"/>
      <c r="R140" s="60">
        <v>0</v>
      </c>
      <c r="S140" s="54" t="str">
        <f t="shared" si="32"/>
        <v/>
      </c>
      <c r="T140" s="28"/>
      <c r="U140" s="103"/>
    </row>
    <row r="141" spans="1:21" ht="18" customHeight="1" x14ac:dyDescent="0.25">
      <c r="A141" s="38" t="s">
        <v>9</v>
      </c>
      <c r="B141" s="38">
        <v>129</v>
      </c>
      <c r="C141" s="50" t="str">
        <f t="shared" si="21"/>
        <v/>
      </c>
      <c r="D141" s="38" t="str">
        <f t="shared" si="22"/>
        <v>2017/18</v>
      </c>
      <c r="E141" s="38" t="str">
        <f t="shared" si="31"/>
        <v/>
      </c>
      <c r="F141" s="39" t="str">
        <f t="shared" si="33"/>
        <v/>
      </c>
      <c r="G141" s="39" t="str">
        <f t="shared" si="34"/>
        <v/>
      </c>
      <c r="H141" s="47" t="str">
        <f t="shared" si="35"/>
        <v/>
      </c>
      <c r="I141" s="39" t="str">
        <f t="shared" si="36"/>
        <v/>
      </c>
      <c r="L141" s="53">
        <v>17</v>
      </c>
      <c r="M141" s="109"/>
      <c r="N141" s="100" t="str">
        <f>IF(M141="","",IF(ISNA(VLOOKUP(M141,Data!R:S,2,FALSE))=TRUE,"Does not exist, please check and re-enter",VLOOKUP(M141,Data!R:S,2,FALSE)))</f>
        <v/>
      </c>
      <c r="O141" s="65"/>
      <c r="P141" s="100" t="str">
        <f>IF(O141="","",IF(ISNA(VLOOKUP(O141,Data!U:V,2,FALSE))=TRUE,"Does not exist, please check and re-enter",VLOOKUP(O141,Data!U:V,2,FALSE)))</f>
        <v/>
      </c>
      <c r="Q141" s="29"/>
      <c r="R141" s="60">
        <v>0</v>
      </c>
      <c r="S141" s="54" t="str">
        <f t="shared" si="32"/>
        <v/>
      </c>
      <c r="T141" s="28"/>
      <c r="U141" s="103"/>
    </row>
    <row r="142" spans="1:21" s="42" customFormat="1" ht="18" customHeight="1" x14ac:dyDescent="0.25">
      <c r="A142" s="38" t="s">
        <v>9</v>
      </c>
      <c r="B142" s="38">
        <v>130</v>
      </c>
      <c r="C142" s="50" t="str">
        <f t="shared" ref="C142:C144" si="37">IF($O$4="","",$O$4)</f>
        <v/>
      </c>
      <c r="D142" s="38" t="str">
        <f t="shared" ref="D142:D144" si="38">IF($O$5="","",$O$5)</f>
        <v>2017/18</v>
      </c>
      <c r="E142" s="38" t="str">
        <f t="shared" si="31"/>
        <v/>
      </c>
      <c r="F142" s="39" t="str">
        <f t="shared" si="33"/>
        <v/>
      </c>
      <c r="G142" s="39" t="str">
        <f t="shared" si="34"/>
        <v/>
      </c>
      <c r="H142" s="47" t="str">
        <f t="shared" si="35"/>
        <v/>
      </c>
      <c r="I142" s="39" t="str">
        <f t="shared" si="36"/>
        <v/>
      </c>
      <c r="J142" s="39"/>
      <c r="K142" s="39"/>
      <c r="L142" s="53">
        <v>18</v>
      </c>
      <c r="M142" s="109"/>
      <c r="N142" s="100" t="str">
        <f>IF(M142="","",IF(ISNA(VLOOKUP(M142,Data!R:S,2,FALSE))=TRUE,"Does not exist, please check and re-enter",VLOOKUP(M142,Data!R:S,2,FALSE)))</f>
        <v/>
      </c>
      <c r="O142" s="65"/>
      <c r="P142" s="100" t="str">
        <f>IF(O142="","",IF(ISNA(VLOOKUP(O142,Data!U:V,2,FALSE))=TRUE,"Does not exist, please check and re-enter",VLOOKUP(O142,Data!U:V,2,FALSE)))</f>
        <v/>
      </c>
      <c r="Q142" s="29"/>
      <c r="R142" s="60">
        <v>0</v>
      </c>
      <c r="S142" s="54" t="str">
        <f t="shared" si="32"/>
        <v/>
      </c>
      <c r="T142" s="28"/>
      <c r="U142" s="103"/>
    </row>
    <row r="143" spans="1:21" s="42" customFormat="1" ht="18" customHeight="1" x14ac:dyDescent="0.25">
      <c r="A143" s="38" t="s">
        <v>9</v>
      </c>
      <c r="B143" s="38">
        <v>131</v>
      </c>
      <c r="C143" s="50" t="str">
        <f t="shared" si="37"/>
        <v/>
      </c>
      <c r="D143" s="38" t="str">
        <f t="shared" si="38"/>
        <v>2017/18</v>
      </c>
      <c r="E143" s="38" t="str">
        <f t="shared" si="31"/>
        <v/>
      </c>
      <c r="F143" s="39" t="str">
        <f t="shared" si="33"/>
        <v/>
      </c>
      <c r="G143" s="39" t="str">
        <f t="shared" si="34"/>
        <v/>
      </c>
      <c r="H143" s="47" t="str">
        <f t="shared" si="35"/>
        <v/>
      </c>
      <c r="I143" s="39" t="str">
        <f t="shared" si="36"/>
        <v/>
      </c>
      <c r="J143" s="39"/>
      <c r="K143" s="39"/>
      <c r="L143" s="53">
        <v>19</v>
      </c>
      <c r="M143" s="109"/>
      <c r="N143" s="100" t="str">
        <f>IF(M143="","",IF(ISNA(VLOOKUP(M143,Data!R:S,2,FALSE))=TRUE,"Does not exist, please check and re-enter",VLOOKUP(M143,Data!R:S,2,FALSE)))</f>
        <v/>
      </c>
      <c r="O143" s="65"/>
      <c r="P143" s="100" t="str">
        <f>IF(O143="","",IF(ISNA(VLOOKUP(O143,Data!U:V,2,FALSE))=TRUE,"Does not exist, please check and re-enter",VLOOKUP(O143,Data!U:V,2,FALSE)))</f>
        <v/>
      </c>
      <c r="Q143" s="29"/>
      <c r="R143" s="60">
        <v>0</v>
      </c>
      <c r="S143" s="54" t="str">
        <f t="shared" si="32"/>
        <v/>
      </c>
      <c r="T143" s="28"/>
      <c r="U143" s="103"/>
    </row>
    <row r="144" spans="1:21" s="42" customFormat="1" ht="18" customHeight="1" x14ac:dyDescent="0.25">
      <c r="A144" s="38" t="s">
        <v>9</v>
      </c>
      <c r="B144" s="38">
        <v>132</v>
      </c>
      <c r="C144" s="50" t="str">
        <f t="shared" si="37"/>
        <v/>
      </c>
      <c r="D144" s="38" t="str">
        <f t="shared" si="38"/>
        <v>2017/18</v>
      </c>
      <c r="E144" s="38" t="str">
        <f t="shared" si="31"/>
        <v/>
      </c>
      <c r="F144" s="39" t="str">
        <f>IF(M144="","",$O$2&amp;M144)</f>
        <v/>
      </c>
      <c r="G144" s="39" t="str">
        <f t="shared" si="34"/>
        <v/>
      </c>
      <c r="H144" s="47" t="str">
        <f t="shared" si="35"/>
        <v/>
      </c>
      <c r="I144" s="39" t="str">
        <f t="shared" si="36"/>
        <v/>
      </c>
      <c r="J144" s="39"/>
      <c r="K144" s="39"/>
      <c r="L144" s="53">
        <v>20</v>
      </c>
      <c r="M144" s="109"/>
      <c r="N144" s="100" t="str">
        <f>IF(M144="","",IF(ISNA(VLOOKUP(M144,Data!R:S,2,FALSE))=TRUE,"Does not exist, please check and re-enter",VLOOKUP(M144,Data!R:S,2,FALSE)))</f>
        <v/>
      </c>
      <c r="O144" s="65"/>
      <c r="P144" s="100" t="str">
        <f>IF(O144="","",IF(ISNA(VLOOKUP(O144,Data!U:V,2,FALSE))=TRUE,"Does not exist, please check and re-enter",VLOOKUP(O144,Data!U:V,2,FALSE)))</f>
        <v/>
      </c>
      <c r="Q144" s="29"/>
      <c r="R144" s="60">
        <v>0</v>
      </c>
      <c r="S144" s="54" t="str">
        <f t="shared" si="32"/>
        <v/>
      </c>
      <c r="T144" s="28"/>
      <c r="U144" s="103"/>
    </row>
    <row r="145" spans="1:20" s="42" customFormat="1" ht="18" customHeight="1" thickBot="1" x14ac:dyDescent="0.3">
      <c r="A145" s="38"/>
      <c r="B145" s="38"/>
      <c r="C145" s="50"/>
      <c r="D145" s="38"/>
      <c r="E145" s="38"/>
      <c r="H145" s="47"/>
      <c r="L145" s="38"/>
      <c r="M145" s="41"/>
      <c r="N145" s="41"/>
      <c r="O145" s="8"/>
      <c r="P145" s="8"/>
      <c r="Q145" s="55">
        <f>SUM(Q125:Q144)</f>
        <v>0</v>
      </c>
      <c r="R145" s="55">
        <f>SUM(R125:R144)</f>
        <v>0</v>
      </c>
      <c r="S145" s="55">
        <f>SUM(S125:S144)</f>
        <v>0</v>
      </c>
      <c r="T145" s="39"/>
    </row>
  </sheetData>
  <sheetProtection algorithmName="SHA-512" hashValue="1aqySmeQJPHMkFp2wbgA+eXu6Wi3PCE6FvU7S/E40+50zOfwY2eWeovueyauz06D+PcctzjZ5k9RoH/M56gk0A==" saltValue="rUDnIJvH8aDDT2rVS92Cag==" spinCount="100000" sheet="1" objects="1" scenarios="1"/>
  <mergeCells count="16">
    <mergeCell ref="Q2:S2"/>
    <mergeCell ref="O2:P2"/>
    <mergeCell ref="O3:P3"/>
    <mergeCell ref="O4:P4"/>
    <mergeCell ref="O5:P5"/>
    <mergeCell ref="A8:I8"/>
    <mergeCell ref="Q94:R94"/>
    <mergeCell ref="Q13:R13"/>
    <mergeCell ref="Q95:R95"/>
    <mergeCell ref="Q121:R121"/>
    <mergeCell ref="Q122:R122"/>
    <mergeCell ref="Q14:R14"/>
    <mergeCell ref="Q40:R40"/>
    <mergeCell ref="Q41:R41"/>
    <mergeCell ref="Q67:R67"/>
    <mergeCell ref="Q68:R68"/>
  </mergeCells>
  <conditionalFormatting sqref="N17:N36">
    <cfRule type="cellIs" dxfId="34" priority="17" operator="equal">
      <formula>"Does not exist, please check and re-enter"</formula>
    </cfRule>
  </conditionalFormatting>
  <conditionalFormatting sqref="P17:P36">
    <cfRule type="cellIs" dxfId="33" priority="16" operator="equal">
      <formula>"Does not exist, please check and re-enter"</formula>
    </cfRule>
  </conditionalFormatting>
  <conditionalFormatting sqref="N99:N117 N72:N90 N45:N63">
    <cfRule type="cellIs" dxfId="32" priority="12" operator="equal">
      <formula>"Does not exist, please check and re-enter"</formula>
    </cfRule>
  </conditionalFormatting>
  <conditionalFormatting sqref="P99:P117 P72:P90 P45:P63">
    <cfRule type="cellIs" dxfId="31" priority="11" operator="equal">
      <formula>"Does not exist, please check and re-enter"</formula>
    </cfRule>
  </conditionalFormatting>
  <conditionalFormatting sqref="N125">
    <cfRule type="cellIs" dxfId="30" priority="2" operator="equal">
      <formula>"Does not exist, please check and re-enter"</formula>
    </cfRule>
  </conditionalFormatting>
  <conditionalFormatting sqref="P125">
    <cfRule type="cellIs" dxfId="29" priority="1" operator="equal">
      <formula>"Does not exist, please check and re-enter"</formula>
    </cfRule>
  </conditionalFormatting>
  <conditionalFormatting sqref="N126:N144">
    <cfRule type="cellIs" dxfId="28" priority="10" operator="equal">
      <formula>"Does not exist, please check and re-enter"</formula>
    </cfRule>
  </conditionalFormatting>
  <conditionalFormatting sqref="P126:P144">
    <cfRule type="cellIs" dxfId="27" priority="9" operator="equal">
      <formula>"Does not exist, please check and re-enter"</formula>
    </cfRule>
  </conditionalFormatting>
  <conditionalFormatting sqref="N44">
    <cfRule type="cellIs" dxfId="26" priority="8" operator="equal">
      <formula>"Does not exist, please check and re-enter"</formula>
    </cfRule>
  </conditionalFormatting>
  <conditionalFormatting sqref="P44">
    <cfRule type="cellIs" dxfId="25" priority="7" operator="equal">
      <formula>"Does not exist, please check and re-enter"</formula>
    </cfRule>
  </conditionalFormatting>
  <conditionalFormatting sqref="N71">
    <cfRule type="cellIs" dxfId="24" priority="6" operator="equal">
      <formula>"Does not exist, please check and re-enter"</formula>
    </cfRule>
  </conditionalFormatting>
  <conditionalFormatting sqref="P71">
    <cfRule type="cellIs" dxfId="23" priority="5" operator="equal">
      <formula>"Does not exist, please check and re-enter"</formula>
    </cfRule>
  </conditionalFormatting>
  <conditionalFormatting sqref="N98">
    <cfRule type="cellIs" dxfId="22" priority="4" operator="equal">
      <formula>"Does not exist, please check and re-enter"</formula>
    </cfRule>
  </conditionalFormatting>
  <conditionalFormatting sqref="P98">
    <cfRule type="cellIs" dxfId="21" priority="3" operator="equal">
      <formula>"Does not exist, please check and re-enter"</formula>
    </cfRule>
  </conditionalFormatting>
  <dataValidations count="5">
    <dataValidation type="textLength" allowBlank="1" showInputMessage="1" showErrorMessage="1" sqref="T125:T144 T44:T63 T71:T90 T98:T117 T17:T36">
      <formula1>0</formula1>
      <formula2>30</formula2>
    </dataValidation>
    <dataValidation type="textLength" showInputMessage="1" showErrorMessage="1" sqref="T37:T43 T64:T70 T91:T97 T5:T16 T118:T124 T145:T1048576">
      <formula1>0</formula1>
      <formula2>30</formula2>
    </dataValidation>
    <dataValidation sqref="M17 O17 M44 O44 M71 O71 M98 O98 M125 O125"/>
    <dataValidation allowBlank="1" showInputMessage="1" showErrorMessage="1" prompt="+Positive Figure+" sqref="Q125:R125 Q98:R98 Q71:R71 Q44:R44 Q17:R17 Q18:Q36 Q45:Q63 Q72:Q90 Q99:Q117 Q126:Q144"/>
    <dataValidation allowBlank="1" showInputMessage="1" prompt="Period end date in the format 30/09/2017" sqref="O4:P4"/>
  </dataValidations>
  <pageMargins left="0.70866141732283472" right="0.70866141732283472" top="0.74803149606299213" bottom="0.74803149606299213" header="0.31496062992125984" footer="0.31496062992125984"/>
  <pageSetup paperSize="9" scale="45" orientation="landscape" r:id="rId1"/>
  <rowBreaks count="2" manualBreakCount="2">
    <brk id="38"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Clear_ParentPay">
                <anchor moveWithCells="1" sizeWithCells="1">
                  <from>
                    <xdr:col>9</xdr:col>
                    <xdr:colOff>142875</xdr:colOff>
                    <xdr:row>11</xdr:row>
                    <xdr:rowOff>0</xdr:rowOff>
                  </from>
                  <to>
                    <xdr:col>10</xdr:col>
                    <xdr:colOff>1266825</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x14:formula1>
            <xm:f>Data!$R$2:$R$43</xm:f>
          </x14:formula1>
          <xm:sqref>M18:M36 M45:M63 M72:M90 M99:M117 M126:M144</xm:sqref>
        </x14:dataValidation>
        <x14:dataValidation type="list">
          <x14:formula1>
            <xm:f>Data!$U$2:$U$55</xm:f>
          </x14:formula1>
          <xm:sqref>O18:O36</xm:sqref>
        </x14:dataValidation>
        <x14:dataValidation type="list">
          <x14:formula1>
            <xm:f>Data!$U$2:$U$55</xm:f>
          </x14:formula1>
          <xm:sqref>O45:O63</xm:sqref>
        </x14:dataValidation>
        <x14:dataValidation type="list">
          <x14:formula1>
            <xm:f>Data!$U$2:$U$55</xm:f>
          </x14:formula1>
          <xm:sqref>O72:O90</xm:sqref>
        </x14:dataValidation>
        <x14:dataValidation type="list">
          <x14:formula1>
            <xm:f>Data!$U$2:$U$55</xm:f>
          </x14:formula1>
          <xm:sqref>O99:O117</xm:sqref>
        </x14:dataValidation>
        <x14:dataValidation type="list">
          <x14:formula1>
            <xm:f>Data!$U$2:$U$55</xm:f>
          </x14:formula1>
          <xm:sqref>O126:O144</xm:sqref>
        </x14:dataValidation>
        <x14:dataValidation type="list">
          <x14:formula1>
            <xm:f>Data!$A$76:$A$78</xm:f>
          </x14:formula1>
          <xm:sqref>O5:P5</xm:sqref>
        </x14:dataValidation>
        <x14:dataValidation type="list" showInputMessage="1" prompt="Enter School Code">
          <x14:formula1>
            <xm:f>Data!$A$2:$A$19</xm:f>
          </x14:formula1>
          <xm:sqref>O2:P2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145"/>
  <sheetViews>
    <sheetView showGridLines="0" showRowColHeaders="0" zoomScale="90" zoomScaleNormal="90" workbookViewId="0">
      <pane ySplit="11" topLeftCell="A12" activePane="bottomLeft" state="frozen"/>
      <selection activeCell="J1" sqref="J1"/>
      <selection pane="bottomLeft" activeCell="O2" sqref="O2:P2"/>
    </sheetView>
  </sheetViews>
  <sheetFormatPr defaultRowHeight="18" customHeight="1" outlineLevelCol="1" x14ac:dyDescent="0.25"/>
  <cols>
    <col min="1" max="1" width="11.5703125" style="38" hidden="1" customWidth="1" outlineLevel="1"/>
    <col min="2" max="2" width="15.28515625" style="38" hidden="1" customWidth="1" outlineLevel="1"/>
    <col min="3" max="3" width="14.42578125" style="38" hidden="1" customWidth="1" outlineLevel="1"/>
    <col min="4" max="4" width="18.85546875" style="38" hidden="1" customWidth="1" outlineLevel="1"/>
    <col min="5" max="5" width="21" style="38" hidden="1" customWidth="1" outlineLevel="1"/>
    <col min="6" max="6" width="10.5703125" style="39" hidden="1" customWidth="1" outlineLevel="1"/>
    <col min="7" max="7" width="19.5703125" style="39" hidden="1" customWidth="1" outlineLevel="1"/>
    <col min="8" max="8" width="10" style="40" hidden="1" customWidth="1" outlineLevel="1"/>
    <col min="9" max="9" width="27.42578125" style="39" hidden="1" customWidth="1" outlineLevel="1"/>
    <col min="10" max="10" width="2.7109375" style="39" customWidth="1" collapsed="1"/>
    <col min="11" max="11" width="21.7109375" style="39" customWidth="1"/>
    <col min="12" max="12" width="4.5703125" style="38" bestFit="1" customWidth="1"/>
    <col min="13" max="13" width="13.7109375" style="41" customWidth="1"/>
    <col min="14" max="14" width="38.7109375" style="41" customWidth="1"/>
    <col min="15" max="15" width="13.7109375" style="41" customWidth="1"/>
    <col min="16" max="16" width="38.7109375" style="41" customWidth="1"/>
    <col min="17" max="17" width="17.85546875" style="40" customWidth="1"/>
    <col min="18" max="18" width="14.7109375" style="40" customWidth="1"/>
    <col min="19" max="19" width="20.85546875" style="40" customWidth="1"/>
    <col min="20" max="20" width="65.7109375" style="39" customWidth="1"/>
    <col min="21" max="21" width="43.140625" style="42" customWidth="1"/>
    <col min="22" max="22" width="2.5703125" style="39" customWidth="1"/>
    <col min="23" max="23" width="34.5703125" style="39" bestFit="1" customWidth="1"/>
    <col min="24" max="24" width="3.85546875" style="39" bestFit="1" customWidth="1"/>
    <col min="25" max="16384" width="9.140625" style="39"/>
  </cols>
  <sheetData>
    <row r="1" spans="1:24" ht="5.25" customHeight="1" x14ac:dyDescent="0.25"/>
    <row r="2" spans="1:24" ht="18" customHeight="1" x14ac:dyDescent="0.3">
      <c r="N2" s="51" t="s">
        <v>817</v>
      </c>
      <c r="O2" s="148"/>
      <c r="P2" s="149"/>
      <c r="Q2" s="154" t="str">
        <f>IF(ISNA(VLOOKUP(O2,Data!A2:B35,2,FALSE))=TRUE,"",VLOOKUP(O2,Data!A2:B35,2,FALSE))</f>
        <v/>
      </c>
      <c r="R2" s="155"/>
      <c r="S2" s="156"/>
      <c r="T2" s="112"/>
      <c r="U2" s="43"/>
      <c r="X2" s="44"/>
    </row>
    <row r="3" spans="1:24" ht="18" customHeight="1" x14ac:dyDescent="0.25">
      <c r="N3" s="51" t="s">
        <v>24</v>
      </c>
      <c r="O3" s="150" t="str">
        <f>IF(O4="","",VLOOKUP(O4,Data!$D$17:$F$414,2,FALSE))</f>
        <v/>
      </c>
      <c r="P3" s="151"/>
      <c r="Q3" s="116" t="s">
        <v>737</v>
      </c>
      <c r="R3" s="117"/>
      <c r="S3" s="118"/>
      <c r="T3" s="45"/>
      <c r="U3" s="46"/>
      <c r="X3" s="44"/>
    </row>
    <row r="4" spans="1:24" ht="18" customHeight="1" x14ac:dyDescent="0.25">
      <c r="N4" s="51" t="s">
        <v>818</v>
      </c>
      <c r="O4" s="152"/>
      <c r="P4" s="153"/>
      <c r="X4" s="44"/>
    </row>
    <row r="5" spans="1:24" ht="18" customHeight="1" x14ac:dyDescent="0.25">
      <c r="N5" s="51" t="s">
        <v>26</v>
      </c>
      <c r="O5" s="148" t="s">
        <v>790</v>
      </c>
      <c r="P5" s="149"/>
      <c r="S5" s="39"/>
      <c r="X5" s="44"/>
    </row>
    <row r="6" spans="1:24" ht="9" customHeight="1" x14ac:dyDescent="0.25">
      <c r="N6" s="51"/>
      <c r="O6" s="75"/>
      <c r="P6" s="75"/>
      <c r="S6" s="71"/>
      <c r="X6" s="44"/>
    </row>
    <row r="7" spans="1:24" s="124" customFormat="1" ht="18" customHeight="1" x14ac:dyDescent="0.25">
      <c r="A7" s="135"/>
      <c r="B7" s="135"/>
      <c r="C7" s="135"/>
      <c r="D7" s="135"/>
      <c r="E7" s="135"/>
      <c r="H7" s="61"/>
      <c r="L7" s="135"/>
      <c r="M7" s="8"/>
      <c r="N7" s="136"/>
      <c r="O7" s="121"/>
      <c r="P7" s="75"/>
      <c r="Q7" s="61"/>
      <c r="R7" s="61"/>
      <c r="S7" s="122"/>
      <c r="U7" s="57"/>
      <c r="X7" s="137"/>
    </row>
    <row r="8" spans="1:24" s="124" customFormat="1" ht="18" customHeight="1" x14ac:dyDescent="0.25">
      <c r="A8" s="163"/>
      <c r="B8" s="163"/>
      <c r="C8" s="163"/>
      <c r="D8" s="163"/>
      <c r="E8" s="163"/>
      <c r="F8" s="163"/>
      <c r="G8" s="163"/>
      <c r="H8" s="163"/>
      <c r="I8" s="163"/>
      <c r="J8" s="138"/>
      <c r="K8" s="138"/>
      <c r="L8" s="135"/>
      <c r="M8" s="8"/>
      <c r="O8" s="123"/>
      <c r="P8" s="101"/>
      <c r="Q8" s="61"/>
      <c r="R8" s="61"/>
      <c r="U8" s="57"/>
      <c r="X8" s="137"/>
    </row>
    <row r="9" spans="1:24" s="124" customFormat="1" ht="18" customHeight="1" x14ac:dyDescent="0.25">
      <c r="A9" s="138"/>
      <c r="B9" s="138"/>
      <c r="C9" s="138"/>
      <c r="D9" s="138"/>
      <c r="E9" s="138"/>
      <c r="F9" s="138"/>
      <c r="G9" s="138"/>
      <c r="H9" s="138"/>
      <c r="I9" s="138"/>
      <c r="J9" s="138"/>
      <c r="K9" s="138"/>
      <c r="L9" s="135"/>
      <c r="M9" s="8"/>
      <c r="O9" s="125"/>
      <c r="P9" s="102"/>
      <c r="Q9" s="61"/>
      <c r="R9" s="61"/>
      <c r="S9" s="122"/>
      <c r="U9" s="57"/>
      <c r="X9" s="137"/>
    </row>
    <row r="10" spans="1:24" s="124" customFormat="1" ht="18" customHeight="1" x14ac:dyDescent="0.3">
      <c r="A10" s="138"/>
      <c r="B10" s="138"/>
      <c r="C10" s="138"/>
      <c r="D10" s="138"/>
      <c r="E10" s="138"/>
      <c r="F10" s="138"/>
      <c r="G10" s="138"/>
      <c r="H10" s="138"/>
      <c r="I10" s="138"/>
      <c r="J10" s="138"/>
      <c r="K10" s="138"/>
      <c r="L10" s="135"/>
      <c r="M10" s="8"/>
      <c r="O10" s="122"/>
      <c r="P10" s="139"/>
      <c r="Q10" s="145" t="s">
        <v>819</v>
      </c>
      <c r="R10" s="61"/>
      <c r="S10" s="122"/>
      <c r="U10" s="57"/>
      <c r="X10" s="137"/>
    </row>
    <row r="11" spans="1:24" ht="9" customHeight="1" x14ac:dyDescent="0.25">
      <c r="A11" s="42" t="s">
        <v>0</v>
      </c>
      <c r="B11" s="42" t="s">
        <v>1</v>
      </c>
      <c r="C11" s="42" t="s">
        <v>2</v>
      </c>
      <c r="D11" s="42" t="s">
        <v>3</v>
      </c>
      <c r="E11" s="42" t="s">
        <v>4</v>
      </c>
      <c r="F11" s="42" t="s">
        <v>5</v>
      </c>
      <c r="G11" s="42" t="s">
        <v>6</v>
      </c>
      <c r="H11" s="42" t="s">
        <v>7</v>
      </c>
      <c r="I11" s="42" t="s">
        <v>8</v>
      </c>
      <c r="J11" s="42"/>
      <c r="K11" s="42"/>
      <c r="P11" s="51"/>
      <c r="X11" s="44"/>
    </row>
    <row r="12" spans="1:24" s="42" customFormat="1" ht="18" customHeight="1" x14ac:dyDescent="0.25">
      <c r="A12" s="38"/>
      <c r="B12" s="38"/>
      <c r="C12" s="50"/>
      <c r="D12" s="38"/>
      <c r="E12" s="38"/>
      <c r="H12" s="47"/>
      <c r="L12" s="38"/>
      <c r="M12" s="41"/>
      <c r="N12" s="41"/>
      <c r="O12" s="8"/>
      <c r="P12" s="8"/>
      <c r="Q12" s="61"/>
      <c r="R12" s="61"/>
      <c r="S12" s="61"/>
      <c r="T12" s="39"/>
    </row>
    <row r="13" spans="1:24" ht="18" customHeight="1" x14ac:dyDescent="0.25">
      <c r="A13" s="38" t="s">
        <v>9</v>
      </c>
      <c r="B13" s="38">
        <v>213</v>
      </c>
      <c r="C13" s="50" t="str">
        <f t="shared" ref="C13:C44" si="0">IF($O$4="","",$O$4)</f>
        <v/>
      </c>
      <c r="D13" s="38" t="str">
        <f t="shared" ref="D13:D35" si="1">$O$5</f>
        <v>2017/18</v>
      </c>
      <c r="E13" s="38" t="str">
        <f t="shared" ref="E13:E35" si="2">$O$3</f>
        <v/>
      </c>
      <c r="F13" s="39" t="str">
        <f>IF(H13="","","EBO"&amp;"9400")</f>
        <v/>
      </c>
      <c r="G13" s="40"/>
      <c r="H13" s="40" t="str">
        <f>IF(Q17="","",-SUM(S37))</f>
        <v/>
      </c>
      <c r="I13" s="39" t="str">
        <f>IF(H13="","","PayPoint PP "&amp;Q13&amp;"-"&amp;Q14)</f>
        <v/>
      </c>
      <c r="K13" s="38" t="s">
        <v>744</v>
      </c>
      <c r="N13" s="62"/>
      <c r="P13" s="95" t="s">
        <v>131</v>
      </c>
      <c r="Q13" s="161"/>
      <c r="R13" s="161"/>
    </row>
    <row r="14" spans="1:24" ht="18" customHeight="1" x14ac:dyDescent="0.25">
      <c r="A14" s="38" t="s">
        <v>9</v>
      </c>
      <c r="B14" s="38">
        <v>214</v>
      </c>
      <c r="C14" s="50" t="str">
        <f t="shared" si="0"/>
        <v/>
      </c>
      <c r="D14" s="38" t="str">
        <f t="shared" si="1"/>
        <v>2017/18</v>
      </c>
      <c r="E14" s="38" t="str">
        <f t="shared" si="2"/>
        <v/>
      </c>
      <c r="F14" s="39" t="str">
        <f>IF(H13="","","EBO"&amp;"9425")</f>
        <v/>
      </c>
      <c r="G14" s="42" t="str">
        <f>IF(F14="","","B_BFWD")</f>
        <v/>
      </c>
      <c r="H14" s="40" t="str">
        <f>IF(G14="","",SUM(Q37))</f>
        <v/>
      </c>
      <c r="I14" s="39" t="str">
        <f>IF(H14="","","PayPoint PP "&amp;Q13&amp;"-"&amp;Q14)</f>
        <v/>
      </c>
      <c r="N14" s="62"/>
      <c r="P14" s="95" t="s">
        <v>132</v>
      </c>
      <c r="Q14" s="161"/>
      <c r="R14" s="161"/>
    </row>
    <row r="15" spans="1:24" ht="18" customHeight="1" x14ac:dyDescent="0.25">
      <c r="A15" s="38" t="s">
        <v>9</v>
      </c>
      <c r="B15" s="38">
        <v>215</v>
      </c>
      <c r="C15" s="50" t="str">
        <f t="shared" si="0"/>
        <v/>
      </c>
      <c r="D15" s="38" t="str">
        <f t="shared" si="1"/>
        <v>2017/18</v>
      </c>
      <c r="E15" s="38" t="str">
        <f t="shared" si="2"/>
        <v/>
      </c>
      <c r="F15" s="39" t="str">
        <f>IF(H13="","","EBO"&amp;"9425")</f>
        <v/>
      </c>
      <c r="G15" s="42" t="str">
        <f>IF(F15="","","B_BFWD")</f>
        <v/>
      </c>
      <c r="H15" s="40" t="str">
        <f>IF(G15="","",-SUM(Q37))</f>
        <v/>
      </c>
      <c r="I15" s="39" t="str">
        <f>IF(H15="","","PayPoint PP "&amp;Q13&amp;"-"&amp;Q14)</f>
        <v/>
      </c>
    </row>
    <row r="16" spans="1:24" ht="18" customHeight="1" x14ac:dyDescent="0.25">
      <c r="A16" s="38" t="s">
        <v>9</v>
      </c>
      <c r="B16" s="38">
        <v>216</v>
      </c>
      <c r="C16" s="50" t="str">
        <f t="shared" si="0"/>
        <v/>
      </c>
      <c r="D16" s="38" t="str">
        <f t="shared" si="1"/>
        <v>2017/18</v>
      </c>
      <c r="E16" s="38" t="str">
        <f t="shared" si="2"/>
        <v/>
      </c>
      <c r="F16" s="39" t="str">
        <f>IF(H13="","","EBO"&amp;"9521")</f>
        <v/>
      </c>
      <c r="G16" s="42" t="str">
        <f>IF(F16="","",LEFT($O$5,4)&amp;RIGHT($O$5,2)&amp;"M"&amp;$O$3)</f>
        <v/>
      </c>
      <c r="H16" s="40" t="str">
        <f>IF(G16="","",SUM(R37))</f>
        <v/>
      </c>
      <c r="I16" s="39" t="str">
        <f>IF(H16="","","PayPoint PP "&amp;Q13&amp;"-"&amp;Q14)</f>
        <v/>
      </c>
      <c r="M16" s="67" t="s">
        <v>32</v>
      </c>
      <c r="N16" s="64"/>
      <c r="O16" s="64" t="s">
        <v>27</v>
      </c>
      <c r="P16" s="72"/>
      <c r="Q16" s="52" t="s">
        <v>29</v>
      </c>
      <c r="R16" s="52" t="s">
        <v>30</v>
      </c>
      <c r="S16" s="52" t="s">
        <v>28</v>
      </c>
      <c r="T16" s="53" t="s">
        <v>31</v>
      </c>
      <c r="U16" s="90" t="s">
        <v>465</v>
      </c>
    </row>
    <row r="17" spans="1:21" ht="18" customHeight="1" x14ac:dyDescent="0.25">
      <c r="A17" s="38" t="s">
        <v>9</v>
      </c>
      <c r="B17" s="38">
        <v>217</v>
      </c>
      <c r="C17" s="50" t="str">
        <f t="shared" si="0"/>
        <v/>
      </c>
      <c r="D17" s="38" t="str">
        <f t="shared" si="1"/>
        <v>2017/18</v>
      </c>
      <c r="E17" s="38" t="str">
        <f t="shared" si="2"/>
        <v/>
      </c>
      <c r="F17" s="39" t="str">
        <f>IF(Q17="","",$O$2&amp;M17)</f>
        <v/>
      </c>
      <c r="G17" s="39" t="str">
        <f>IF(Q17="","",O17)</f>
        <v/>
      </c>
      <c r="H17" s="47" t="str">
        <f>IF(Q17="","",SUM(Q17))</f>
        <v/>
      </c>
      <c r="I17" s="39" t="str">
        <f>IF(Q17="","",T17)</f>
        <v/>
      </c>
      <c r="L17" s="53">
        <v>1</v>
      </c>
      <c r="M17" s="92">
        <v>5155</v>
      </c>
      <c r="N17" s="100" t="str">
        <f>IF(M17="","",IF(ISNA(VLOOKUP(M17,Data!R:S,2,FALSE))=TRUE,"Does not exist, please check and re-enter",VLOOKUP(M17,Data!R:S,2,FALSE)))</f>
        <v xml:space="preserve"> Bank Charges</v>
      </c>
      <c r="O17" s="92" t="s">
        <v>10</v>
      </c>
      <c r="P17" s="100" t="str">
        <f>IF(O17="","",IF(ISNA(VLOOKUP(O17,Data!U:V,2,FALSE))=TRUE,"Does not exist, please check and re-enter",VLOOKUP(O17,Data!U:V,2,FALSE)))</f>
        <v>Administration</v>
      </c>
      <c r="Q17" s="29"/>
      <c r="R17" s="29"/>
      <c r="S17" s="54" t="str">
        <f t="shared" ref="S17:S36" si="3">IF(Q17="","",SUM(Q17:R17))</f>
        <v/>
      </c>
      <c r="T17" s="59" t="s">
        <v>144</v>
      </c>
      <c r="U17" s="103"/>
    </row>
    <row r="18" spans="1:21" ht="18" customHeight="1" x14ac:dyDescent="0.25">
      <c r="A18" s="38" t="s">
        <v>9</v>
      </c>
      <c r="B18" s="38">
        <v>218</v>
      </c>
      <c r="C18" s="50" t="str">
        <f t="shared" si="0"/>
        <v/>
      </c>
      <c r="D18" s="38" t="str">
        <f t="shared" si="1"/>
        <v>2017/18</v>
      </c>
      <c r="E18" s="38" t="str">
        <f t="shared" si="2"/>
        <v/>
      </c>
      <c r="F18" s="39" t="str">
        <f>IF(M18="","",$O$2&amp;M18)</f>
        <v/>
      </c>
      <c r="G18" s="39" t="str">
        <f t="shared" ref="G18:G36" si="4">IF(Q18="","",O18)</f>
        <v/>
      </c>
      <c r="H18" s="47" t="str">
        <f t="shared" ref="H18:H36" si="5">IF(Q18="","",SUM(Q18))</f>
        <v/>
      </c>
      <c r="I18" s="39" t="str">
        <f t="shared" ref="I18:I36" si="6">IF(T18="","",T18)</f>
        <v/>
      </c>
      <c r="L18" s="53">
        <v>2</v>
      </c>
      <c r="M18" s="109"/>
      <c r="N18" s="100" t="str">
        <f>IF(M18="","",IF(ISNA(VLOOKUP(M18,Data!R:S,2,FALSE))=TRUE,"Does not exist, please check and re-enter",VLOOKUP(M18,Data!R:S,2,FALSE)))</f>
        <v/>
      </c>
      <c r="O18" s="65"/>
      <c r="P18" s="100" t="str">
        <f>IF(O18="","",IF(ISNA(VLOOKUP(O18,Data!U:V,2,FALSE))=TRUE,"Does not exist, please check and re-enter",VLOOKUP(O18,Data!U:V,2,FALSE)))</f>
        <v/>
      </c>
      <c r="Q18" s="29"/>
      <c r="R18" s="60">
        <v>0</v>
      </c>
      <c r="S18" s="54" t="str">
        <f t="shared" si="3"/>
        <v/>
      </c>
      <c r="T18" s="28"/>
      <c r="U18" s="103"/>
    </row>
    <row r="19" spans="1:21" ht="18" customHeight="1" x14ac:dyDescent="0.25">
      <c r="A19" s="38" t="s">
        <v>9</v>
      </c>
      <c r="B19" s="38">
        <v>219</v>
      </c>
      <c r="C19" s="50" t="str">
        <f t="shared" si="0"/>
        <v/>
      </c>
      <c r="D19" s="38" t="str">
        <f t="shared" si="1"/>
        <v>2017/18</v>
      </c>
      <c r="E19" s="38" t="str">
        <f t="shared" si="2"/>
        <v/>
      </c>
      <c r="F19" s="39" t="str">
        <f t="shared" ref="F19:F36" si="7">IF(M19="","",$O$2&amp;M19)</f>
        <v/>
      </c>
      <c r="G19" s="39" t="str">
        <f t="shared" si="4"/>
        <v/>
      </c>
      <c r="H19" s="47" t="str">
        <f t="shared" si="5"/>
        <v/>
      </c>
      <c r="I19" s="39" t="str">
        <f t="shared" si="6"/>
        <v/>
      </c>
      <c r="L19" s="53">
        <v>3</v>
      </c>
      <c r="M19" s="109"/>
      <c r="N19" s="100" t="str">
        <f>IF(M19="","",IF(ISNA(VLOOKUP(M19,Data!R:S,2,FALSE))=TRUE,"Does not exist, please check and re-enter",VLOOKUP(M19,Data!R:S,2,FALSE)))</f>
        <v/>
      </c>
      <c r="O19" s="65"/>
      <c r="P19" s="100" t="str">
        <f>IF(O19="","",IF(ISNA(VLOOKUP(O19,Data!U:V,2,FALSE))=TRUE,"Does not exist, please check and re-enter",VLOOKUP(O19,Data!U:V,2,FALSE)))</f>
        <v/>
      </c>
      <c r="Q19" s="29"/>
      <c r="R19" s="60">
        <v>0</v>
      </c>
      <c r="S19" s="54" t="str">
        <f t="shared" si="3"/>
        <v/>
      </c>
      <c r="T19" s="28"/>
      <c r="U19" s="103"/>
    </row>
    <row r="20" spans="1:21" ht="18" customHeight="1" x14ac:dyDescent="0.25">
      <c r="A20" s="38" t="s">
        <v>9</v>
      </c>
      <c r="B20" s="38">
        <v>220</v>
      </c>
      <c r="C20" s="50" t="str">
        <f t="shared" si="0"/>
        <v/>
      </c>
      <c r="D20" s="38" t="str">
        <f t="shared" si="1"/>
        <v>2017/18</v>
      </c>
      <c r="E20" s="38" t="str">
        <f t="shared" si="2"/>
        <v/>
      </c>
      <c r="F20" s="39" t="str">
        <f t="shared" si="7"/>
        <v/>
      </c>
      <c r="G20" s="39" t="str">
        <f t="shared" si="4"/>
        <v/>
      </c>
      <c r="H20" s="47" t="str">
        <f t="shared" si="5"/>
        <v/>
      </c>
      <c r="I20" s="39" t="str">
        <f t="shared" si="6"/>
        <v/>
      </c>
      <c r="L20" s="53">
        <v>4</v>
      </c>
      <c r="M20" s="109"/>
      <c r="N20" s="100" t="str">
        <f>IF(M20="","",IF(ISNA(VLOOKUP(M20,Data!R:S,2,FALSE))=TRUE,"Does not exist, please check and re-enter",VLOOKUP(M20,Data!R:S,2,FALSE)))</f>
        <v/>
      </c>
      <c r="O20" s="65"/>
      <c r="P20" s="100" t="str">
        <f>IF(O20="","",IF(ISNA(VLOOKUP(O20,Data!U:V,2,FALSE))=TRUE,"Does not exist, please check and re-enter",VLOOKUP(O20,Data!U:V,2,FALSE)))</f>
        <v/>
      </c>
      <c r="Q20" s="29"/>
      <c r="R20" s="60">
        <v>0</v>
      </c>
      <c r="S20" s="54" t="str">
        <f t="shared" si="3"/>
        <v/>
      </c>
      <c r="T20" s="28"/>
      <c r="U20" s="103"/>
    </row>
    <row r="21" spans="1:21" ht="18" customHeight="1" x14ac:dyDescent="0.25">
      <c r="A21" s="38" t="s">
        <v>9</v>
      </c>
      <c r="B21" s="38">
        <v>221</v>
      </c>
      <c r="C21" s="50" t="str">
        <f t="shared" si="0"/>
        <v/>
      </c>
      <c r="D21" s="38" t="str">
        <f t="shared" si="1"/>
        <v>2017/18</v>
      </c>
      <c r="E21" s="38" t="str">
        <f t="shared" si="2"/>
        <v/>
      </c>
      <c r="F21" s="39" t="str">
        <f t="shared" si="7"/>
        <v/>
      </c>
      <c r="G21" s="39" t="str">
        <f t="shared" si="4"/>
        <v/>
      </c>
      <c r="H21" s="47" t="str">
        <f t="shared" si="5"/>
        <v/>
      </c>
      <c r="I21" s="39" t="str">
        <f t="shared" si="6"/>
        <v/>
      </c>
      <c r="L21" s="53">
        <v>5</v>
      </c>
      <c r="M21" s="109"/>
      <c r="N21" s="100" t="str">
        <f>IF(M21="","",IF(ISNA(VLOOKUP(M21,Data!R:S,2,FALSE))=TRUE,"Does not exist, please check and re-enter",VLOOKUP(M21,Data!R:S,2,FALSE)))</f>
        <v/>
      </c>
      <c r="O21" s="65"/>
      <c r="P21" s="100" t="str">
        <f>IF(O21="","",IF(ISNA(VLOOKUP(O21,Data!U:V,2,FALSE))=TRUE,"Does not exist, please check and re-enter",VLOOKUP(O21,Data!U:V,2,FALSE)))</f>
        <v/>
      </c>
      <c r="Q21" s="29"/>
      <c r="R21" s="60">
        <v>0</v>
      </c>
      <c r="S21" s="54" t="str">
        <f t="shared" si="3"/>
        <v/>
      </c>
      <c r="T21" s="28"/>
      <c r="U21" s="103"/>
    </row>
    <row r="22" spans="1:21" ht="18" customHeight="1" x14ac:dyDescent="0.25">
      <c r="A22" s="38" t="s">
        <v>9</v>
      </c>
      <c r="B22" s="38">
        <v>222</v>
      </c>
      <c r="C22" s="50" t="str">
        <f t="shared" si="0"/>
        <v/>
      </c>
      <c r="D22" s="38" t="str">
        <f t="shared" si="1"/>
        <v>2017/18</v>
      </c>
      <c r="E22" s="38" t="str">
        <f t="shared" si="2"/>
        <v/>
      </c>
      <c r="F22" s="39" t="str">
        <f t="shared" si="7"/>
        <v/>
      </c>
      <c r="G22" s="39" t="str">
        <f t="shared" si="4"/>
        <v/>
      </c>
      <c r="H22" s="47" t="str">
        <f t="shared" si="5"/>
        <v/>
      </c>
      <c r="I22" s="39" t="str">
        <f t="shared" si="6"/>
        <v/>
      </c>
      <c r="L22" s="53">
        <v>6</v>
      </c>
      <c r="M22" s="109"/>
      <c r="N22" s="100" t="str">
        <f>IF(M22="","",IF(ISNA(VLOOKUP(M22,Data!R:S,2,FALSE))=TRUE,"Does not exist, please check and re-enter",VLOOKUP(M22,Data!R:S,2,FALSE)))</f>
        <v/>
      </c>
      <c r="O22" s="65"/>
      <c r="P22" s="100" t="str">
        <f>IF(O22="","",IF(ISNA(VLOOKUP(O22,Data!U:V,2,FALSE))=TRUE,"Does not exist, please check and re-enter",VLOOKUP(O22,Data!U:V,2,FALSE)))</f>
        <v/>
      </c>
      <c r="Q22" s="29"/>
      <c r="R22" s="60">
        <v>0</v>
      </c>
      <c r="S22" s="54" t="str">
        <f t="shared" si="3"/>
        <v/>
      </c>
      <c r="T22" s="28"/>
      <c r="U22" s="103"/>
    </row>
    <row r="23" spans="1:21" ht="18" customHeight="1" x14ac:dyDescent="0.25">
      <c r="A23" s="38" t="s">
        <v>9</v>
      </c>
      <c r="B23" s="38">
        <v>223</v>
      </c>
      <c r="C23" s="50" t="str">
        <f t="shared" si="0"/>
        <v/>
      </c>
      <c r="D23" s="38" t="str">
        <f t="shared" si="1"/>
        <v>2017/18</v>
      </c>
      <c r="E23" s="38" t="str">
        <f t="shared" si="2"/>
        <v/>
      </c>
      <c r="F23" s="39" t="str">
        <f t="shared" si="7"/>
        <v/>
      </c>
      <c r="G23" s="39" t="str">
        <f t="shared" si="4"/>
        <v/>
      </c>
      <c r="H23" s="47" t="str">
        <f t="shared" si="5"/>
        <v/>
      </c>
      <c r="I23" s="39" t="str">
        <f t="shared" si="6"/>
        <v/>
      </c>
      <c r="L23" s="53">
        <v>7</v>
      </c>
      <c r="M23" s="109"/>
      <c r="N23" s="100" t="str">
        <f>IF(M23="","",IF(ISNA(VLOOKUP(M23,Data!R:S,2,FALSE))=TRUE,"Does not exist, please check and re-enter",VLOOKUP(M23,Data!R:S,2,FALSE)))</f>
        <v/>
      </c>
      <c r="O23" s="65"/>
      <c r="P23" s="100" t="str">
        <f>IF(O23="","",IF(ISNA(VLOOKUP(O23,Data!U:V,2,FALSE))=TRUE,"Does not exist, please check and re-enter",VLOOKUP(O23,Data!U:V,2,FALSE)))</f>
        <v/>
      </c>
      <c r="Q23" s="29"/>
      <c r="R23" s="60">
        <v>0</v>
      </c>
      <c r="S23" s="54" t="str">
        <f t="shared" si="3"/>
        <v/>
      </c>
      <c r="T23" s="28"/>
      <c r="U23" s="103"/>
    </row>
    <row r="24" spans="1:21" ht="18" customHeight="1" x14ac:dyDescent="0.25">
      <c r="A24" s="38" t="s">
        <v>9</v>
      </c>
      <c r="B24" s="38">
        <v>224</v>
      </c>
      <c r="C24" s="50" t="str">
        <f t="shared" si="0"/>
        <v/>
      </c>
      <c r="D24" s="38" t="str">
        <f t="shared" si="1"/>
        <v>2017/18</v>
      </c>
      <c r="E24" s="38" t="str">
        <f t="shared" si="2"/>
        <v/>
      </c>
      <c r="F24" s="39" t="str">
        <f t="shared" si="7"/>
        <v/>
      </c>
      <c r="G24" s="39" t="str">
        <f t="shared" si="4"/>
        <v/>
      </c>
      <c r="H24" s="47" t="str">
        <f>IF(Q24="","",SUM(Q24))</f>
        <v/>
      </c>
      <c r="I24" s="39" t="str">
        <f t="shared" si="6"/>
        <v/>
      </c>
      <c r="L24" s="53">
        <v>8</v>
      </c>
      <c r="M24" s="109"/>
      <c r="N24" s="100" t="str">
        <f>IF(M24="","",IF(ISNA(VLOOKUP(M24,Data!R:S,2,FALSE))=TRUE,"Does not exist, please check and re-enter",VLOOKUP(M24,Data!R:S,2,FALSE)))</f>
        <v/>
      </c>
      <c r="O24" s="65"/>
      <c r="P24" s="100" t="str">
        <f>IF(O24="","",IF(ISNA(VLOOKUP(O24,Data!U:V,2,FALSE))=TRUE,"Does not exist, please check and re-enter",VLOOKUP(O24,Data!U:V,2,FALSE)))</f>
        <v/>
      </c>
      <c r="Q24" s="29"/>
      <c r="R24" s="60">
        <v>0</v>
      </c>
      <c r="S24" s="54" t="str">
        <f t="shared" si="3"/>
        <v/>
      </c>
      <c r="T24" s="28"/>
      <c r="U24" s="103"/>
    </row>
    <row r="25" spans="1:21" ht="18" customHeight="1" x14ac:dyDescent="0.25">
      <c r="A25" s="38" t="s">
        <v>9</v>
      </c>
      <c r="B25" s="38">
        <v>225</v>
      </c>
      <c r="C25" s="50" t="str">
        <f t="shared" si="0"/>
        <v/>
      </c>
      <c r="D25" s="38" t="str">
        <f t="shared" si="1"/>
        <v>2017/18</v>
      </c>
      <c r="E25" s="38" t="str">
        <f t="shared" si="2"/>
        <v/>
      </c>
      <c r="F25" s="39" t="str">
        <f t="shared" si="7"/>
        <v/>
      </c>
      <c r="G25" s="39" t="str">
        <f t="shared" si="4"/>
        <v/>
      </c>
      <c r="H25" s="47" t="str">
        <f t="shared" si="5"/>
        <v/>
      </c>
      <c r="I25" s="39" t="str">
        <f t="shared" si="6"/>
        <v/>
      </c>
      <c r="L25" s="53">
        <v>9</v>
      </c>
      <c r="M25" s="109"/>
      <c r="N25" s="100" t="str">
        <f>IF(M25="","",IF(ISNA(VLOOKUP(M25,Data!R:S,2,FALSE))=TRUE,"Does not exist, please check and re-enter",VLOOKUP(M25,Data!R:S,2,FALSE)))</f>
        <v/>
      </c>
      <c r="O25" s="65"/>
      <c r="P25" s="100" t="str">
        <f>IF(O25="","",IF(ISNA(VLOOKUP(O25,Data!U:V,2,FALSE))=TRUE,"Does not exist, please check and re-enter",VLOOKUP(O25,Data!U:V,2,FALSE)))</f>
        <v/>
      </c>
      <c r="Q25" s="29"/>
      <c r="R25" s="60">
        <v>0</v>
      </c>
      <c r="S25" s="54" t="str">
        <f t="shared" si="3"/>
        <v/>
      </c>
      <c r="T25" s="28"/>
      <c r="U25" s="103"/>
    </row>
    <row r="26" spans="1:21" ht="18" customHeight="1" x14ac:dyDescent="0.25">
      <c r="A26" s="38" t="s">
        <v>9</v>
      </c>
      <c r="B26" s="38">
        <v>226</v>
      </c>
      <c r="C26" s="50" t="str">
        <f t="shared" si="0"/>
        <v/>
      </c>
      <c r="D26" s="38" t="str">
        <f t="shared" si="1"/>
        <v>2017/18</v>
      </c>
      <c r="E26" s="38" t="str">
        <f t="shared" si="2"/>
        <v/>
      </c>
      <c r="F26" s="39" t="str">
        <f t="shared" si="7"/>
        <v/>
      </c>
      <c r="G26" s="39" t="str">
        <f t="shared" si="4"/>
        <v/>
      </c>
      <c r="H26" s="47" t="str">
        <f t="shared" si="5"/>
        <v/>
      </c>
      <c r="I26" s="39" t="str">
        <f t="shared" si="6"/>
        <v/>
      </c>
      <c r="L26" s="53">
        <v>10</v>
      </c>
      <c r="M26" s="109"/>
      <c r="N26" s="100" t="str">
        <f>IF(M26="","",IF(ISNA(VLOOKUP(M26,Data!R:S,2,FALSE))=TRUE,"Does not exist, please check and re-enter",VLOOKUP(M26,Data!R:S,2,FALSE)))</f>
        <v/>
      </c>
      <c r="O26" s="65"/>
      <c r="P26" s="100" t="str">
        <f>IF(O26="","",IF(ISNA(VLOOKUP(O26,Data!U:V,2,FALSE))=TRUE,"Does not exist, please check and re-enter",VLOOKUP(O26,Data!U:V,2,FALSE)))</f>
        <v/>
      </c>
      <c r="Q26" s="29"/>
      <c r="R26" s="60">
        <v>0</v>
      </c>
      <c r="S26" s="54" t="str">
        <f t="shared" si="3"/>
        <v/>
      </c>
      <c r="T26" s="28"/>
      <c r="U26" s="103"/>
    </row>
    <row r="27" spans="1:21" ht="18" customHeight="1" x14ac:dyDescent="0.25">
      <c r="A27" s="38" t="s">
        <v>9</v>
      </c>
      <c r="B27" s="38">
        <v>227</v>
      </c>
      <c r="C27" s="50" t="str">
        <f t="shared" si="0"/>
        <v/>
      </c>
      <c r="D27" s="38" t="str">
        <f t="shared" si="1"/>
        <v>2017/18</v>
      </c>
      <c r="E27" s="38" t="str">
        <f t="shared" si="2"/>
        <v/>
      </c>
      <c r="F27" s="39" t="str">
        <f t="shared" si="7"/>
        <v/>
      </c>
      <c r="G27" s="39" t="str">
        <f t="shared" si="4"/>
        <v/>
      </c>
      <c r="H27" s="47" t="str">
        <f t="shared" si="5"/>
        <v/>
      </c>
      <c r="I27" s="39" t="str">
        <f t="shared" si="6"/>
        <v/>
      </c>
      <c r="L27" s="53">
        <v>11</v>
      </c>
      <c r="M27" s="109"/>
      <c r="N27" s="100" t="str">
        <f>IF(M27="","",IF(ISNA(VLOOKUP(M27,Data!R:S,2,FALSE))=TRUE,"Does not exist, please check and re-enter",VLOOKUP(M27,Data!R:S,2,FALSE)))</f>
        <v/>
      </c>
      <c r="O27" s="65"/>
      <c r="P27" s="100" t="str">
        <f>IF(O27="","",IF(ISNA(VLOOKUP(O27,Data!U:V,2,FALSE))=TRUE,"Does not exist, please check and re-enter",VLOOKUP(O27,Data!U:V,2,FALSE)))</f>
        <v/>
      </c>
      <c r="Q27" s="29"/>
      <c r="R27" s="60">
        <v>0</v>
      </c>
      <c r="S27" s="54" t="str">
        <f t="shared" si="3"/>
        <v/>
      </c>
      <c r="T27" s="28"/>
      <c r="U27" s="103"/>
    </row>
    <row r="28" spans="1:21" ht="18" customHeight="1" x14ac:dyDescent="0.25">
      <c r="A28" s="38" t="s">
        <v>9</v>
      </c>
      <c r="B28" s="38">
        <v>228</v>
      </c>
      <c r="C28" s="50" t="str">
        <f t="shared" si="0"/>
        <v/>
      </c>
      <c r="D28" s="38" t="str">
        <f t="shared" si="1"/>
        <v>2017/18</v>
      </c>
      <c r="E28" s="38" t="str">
        <f t="shared" si="2"/>
        <v/>
      </c>
      <c r="F28" s="39" t="str">
        <f t="shared" si="7"/>
        <v/>
      </c>
      <c r="G28" s="39" t="str">
        <f t="shared" si="4"/>
        <v/>
      </c>
      <c r="H28" s="47" t="str">
        <f t="shared" si="5"/>
        <v/>
      </c>
      <c r="I28" s="39" t="str">
        <f t="shared" si="6"/>
        <v/>
      </c>
      <c r="L28" s="53">
        <v>12</v>
      </c>
      <c r="M28" s="109"/>
      <c r="N28" s="100" t="str">
        <f>IF(M28="","",IF(ISNA(VLOOKUP(M28,Data!R:S,2,FALSE))=TRUE,"Does not exist, please check and re-enter",VLOOKUP(M28,Data!R:S,2,FALSE)))</f>
        <v/>
      </c>
      <c r="O28" s="65"/>
      <c r="P28" s="100" t="str">
        <f>IF(O28="","",IF(ISNA(VLOOKUP(O28,Data!U:V,2,FALSE))=TRUE,"Does not exist, please check and re-enter",VLOOKUP(O28,Data!U:V,2,FALSE)))</f>
        <v/>
      </c>
      <c r="Q28" s="29"/>
      <c r="R28" s="60">
        <v>0</v>
      </c>
      <c r="S28" s="54" t="str">
        <f t="shared" si="3"/>
        <v/>
      </c>
      <c r="T28" s="28"/>
      <c r="U28" s="103"/>
    </row>
    <row r="29" spans="1:21" ht="18" customHeight="1" x14ac:dyDescent="0.25">
      <c r="A29" s="38" t="s">
        <v>9</v>
      </c>
      <c r="B29" s="38">
        <v>229</v>
      </c>
      <c r="C29" s="50" t="str">
        <f t="shared" si="0"/>
        <v/>
      </c>
      <c r="D29" s="38" t="str">
        <f t="shared" si="1"/>
        <v>2017/18</v>
      </c>
      <c r="E29" s="38" t="str">
        <f t="shared" si="2"/>
        <v/>
      </c>
      <c r="F29" s="39" t="str">
        <f t="shared" si="7"/>
        <v/>
      </c>
      <c r="G29" s="39" t="str">
        <f t="shared" si="4"/>
        <v/>
      </c>
      <c r="H29" s="47" t="str">
        <f t="shared" si="5"/>
        <v/>
      </c>
      <c r="I29" s="39" t="str">
        <f t="shared" si="6"/>
        <v/>
      </c>
      <c r="L29" s="53">
        <v>13</v>
      </c>
      <c r="M29" s="109"/>
      <c r="N29" s="100" t="str">
        <f>IF(M29="","",IF(ISNA(VLOOKUP(M29,Data!R:S,2,FALSE))=TRUE,"Does not exist, please check and re-enter",VLOOKUP(M29,Data!R:S,2,FALSE)))</f>
        <v/>
      </c>
      <c r="O29" s="65"/>
      <c r="P29" s="100" t="str">
        <f>IF(O29="","",IF(ISNA(VLOOKUP(O29,Data!U:V,2,FALSE))=TRUE,"Does not exist, please check and re-enter",VLOOKUP(O29,Data!U:V,2,FALSE)))</f>
        <v/>
      </c>
      <c r="Q29" s="29"/>
      <c r="R29" s="60">
        <v>0</v>
      </c>
      <c r="S29" s="54" t="str">
        <f t="shared" si="3"/>
        <v/>
      </c>
      <c r="T29" s="28"/>
      <c r="U29" s="103"/>
    </row>
    <row r="30" spans="1:21" ht="18" customHeight="1" x14ac:dyDescent="0.25">
      <c r="A30" s="38" t="s">
        <v>9</v>
      </c>
      <c r="B30" s="38">
        <v>230</v>
      </c>
      <c r="C30" s="50" t="str">
        <f t="shared" si="0"/>
        <v/>
      </c>
      <c r="D30" s="38" t="str">
        <f t="shared" si="1"/>
        <v>2017/18</v>
      </c>
      <c r="E30" s="38" t="str">
        <f t="shared" si="2"/>
        <v/>
      </c>
      <c r="F30" s="39" t="str">
        <f t="shared" si="7"/>
        <v/>
      </c>
      <c r="G30" s="39" t="str">
        <f t="shared" si="4"/>
        <v/>
      </c>
      <c r="H30" s="47" t="str">
        <f t="shared" si="5"/>
        <v/>
      </c>
      <c r="I30" s="39" t="str">
        <f t="shared" si="6"/>
        <v/>
      </c>
      <c r="L30" s="53">
        <v>14</v>
      </c>
      <c r="M30" s="109"/>
      <c r="N30" s="100" t="str">
        <f>IF(M30="","",IF(ISNA(VLOOKUP(M30,Data!R:S,2,FALSE))=TRUE,"Does not exist, please check and re-enter",VLOOKUP(M30,Data!R:S,2,FALSE)))</f>
        <v/>
      </c>
      <c r="O30" s="65"/>
      <c r="P30" s="100" t="str">
        <f>IF(O30="","",IF(ISNA(VLOOKUP(O30,Data!U:V,2,FALSE))=TRUE,"Does not exist, please check and re-enter",VLOOKUP(O30,Data!U:V,2,FALSE)))</f>
        <v/>
      </c>
      <c r="Q30" s="29"/>
      <c r="R30" s="60">
        <v>0</v>
      </c>
      <c r="S30" s="54" t="str">
        <f t="shared" si="3"/>
        <v/>
      </c>
      <c r="T30" s="28"/>
      <c r="U30" s="103"/>
    </row>
    <row r="31" spans="1:21" ht="18" customHeight="1" x14ac:dyDescent="0.25">
      <c r="A31" s="38" t="s">
        <v>9</v>
      </c>
      <c r="B31" s="38">
        <v>231</v>
      </c>
      <c r="C31" s="50" t="str">
        <f t="shared" si="0"/>
        <v/>
      </c>
      <c r="D31" s="38" t="str">
        <f t="shared" si="1"/>
        <v>2017/18</v>
      </c>
      <c r="E31" s="38" t="str">
        <f t="shared" si="2"/>
        <v/>
      </c>
      <c r="F31" s="39" t="str">
        <f t="shared" si="7"/>
        <v/>
      </c>
      <c r="G31" s="39" t="str">
        <f t="shared" si="4"/>
        <v/>
      </c>
      <c r="H31" s="47" t="str">
        <f t="shared" si="5"/>
        <v/>
      </c>
      <c r="I31" s="39" t="str">
        <f t="shared" si="6"/>
        <v/>
      </c>
      <c r="L31" s="53">
        <v>15</v>
      </c>
      <c r="M31" s="109"/>
      <c r="N31" s="100" t="str">
        <f>IF(M31="","",IF(ISNA(VLOOKUP(M31,Data!R:S,2,FALSE))=TRUE,"Does not exist, please check and re-enter",VLOOKUP(M31,Data!R:S,2,FALSE)))</f>
        <v/>
      </c>
      <c r="O31" s="65"/>
      <c r="P31" s="100" t="str">
        <f>IF(O31="","",IF(ISNA(VLOOKUP(O31,Data!U:V,2,FALSE))=TRUE,"Does not exist, please check and re-enter",VLOOKUP(O31,Data!U:V,2,FALSE)))</f>
        <v/>
      </c>
      <c r="Q31" s="29"/>
      <c r="R31" s="60">
        <v>0</v>
      </c>
      <c r="S31" s="54" t="str">
        <f t="shared" si="3"/>
        <v/>
      </c>
      <c r="T31" s="28"/>
      <c r="U31" s="103"/>
    </row>
    <row r="32" spans="1:21" ht="18" customHeight="1" x14ac:dyDescent="0.25">
      <c r="A32" s="38" t="s">
        <v>9</v>
      </c>
      <c r="B32" s="38">
        <v>232</v>
      </c>
      <c r="C32" s="50" t="str">
        <f t="shared" si="0"/>
        <v/>
      </c>
      <c r="D32" s="38" t="str">
        <f t="shared" si="1"/>
        <v>2017/18</v>
      </c>
      <c r="E32" s="38" t="str">
        <f t="shared" si="2"/>
        <v/>
      </c>
      <c r="F32" s="39" t="str">
        <f t="shared" si="7"/>
        <v/>
      </c>
      <c r="G32" s="39" t="str">
        <f t="shared" si="4"/>
        <v/>
      </c>
      <c r="H32" s="47" t="str">
        <f t="shared" si="5"/>
        <v/>
      </c>
      <c r="I32" s="39" t="str">
        <f t="shared" si="6"/>
        <v/>
      </c>
      <c r="L32" s="53">
        <v>16</v>
      </c>
      <c r="M32" s="109"/>
      <c r="N32" s="100" t="str">
        <f>IF(M32="","",IF(ISNA(VLOOKUP(M32,Data!R:S,2,FALSE))=TRUE,"Does not exist, please check and re-enter",VLOOKUP(M32,Data!R:S,2,FALSE)))</f>
        <v/>
      </c>
      <c r="O32" s="65"/>
      <c r="P32" s="100" t="str">
        <f>IF(O32="","",IF(ISNA(VLOOKUP(O32,Data!U:V,2,FALSE))=TRUE,"Does not exist, please check and re-enter",VLOOKUP(O32,Data!U:V,2,FALSE)))</f>
        <v/>
      </c>
      <c r="Q32" s="29"/>
      <c r="R32" s="60">
        <v>0</v>
      </c>
      <c r="S32" s="54" t="str">
        <f t="shared" si="3"/>
        <v/>
      </c>
      <c r="T32" s="28"/>
      <c r="U32" s="103"/>
    </row>
    <row r="33" spans="1:21" ht="18" customHeight="1" x14ac:dyDescent="0.25">
      <c r="A33" s="38" t="s">
        <v>9</v>
      </c>
      <c r="B33" s="38">
        <v>233</v>
      </c>
      <c r="C33" s="50" t="str">
        <f t="shared" si="0"/>
        <v/>
      </c>
      <c r="D33" s="38" t="str">
        <f t="shared" si="1"/>
        <v>2017/18</v>
      </c>
      <c r="E33" s="38" t="str">
        <f t="shared" si="2"/>
        <v/>
      </c>
      <c r="F33" s="39" t="str">
        <f t="shared" si="7"/>
        <v/>
      </c>
      <c r="G33" s="39" t="str">
        <f t="shared" si="4"/>
        <v/>
      </c>
      <c r="H33" s="47" t="str">
        <f t="shared" si="5"/>
        <v/>
      </c>
      <c r="I33" s="39" t="str">
        <f t="shared" si="6"/>
        <v/>
      </c>
      <c r="L33" s="53">
        <v>17</v>
      </c>
      <c r="M33" s="109"/>
      <c r="N33" s="100" t="str">
        <f>IF(M33="","",IF(ISNA(VLOOKUP(M33,Data!R:S,2,FALSE))=TRUE,"Does not exist, please check and re-enter",VLOOKUP(M33,Data!R:S,2,FALSE)))</f>
        <v/>
      </c>
      <c r="O33" s="65"/>
      <c r="P33" s="100" t="str">
        <f>IF(O33="","",IF(ISNA(VLOOKUP(O33,Data!U:V,2,FALSE))=TRUE,"Does not exist, please check and re-enter",VLOOKUP(O33,Data!U:V,2,FALSE)))</f>
        <v/>
      </c>
      <c r="Q33" s="29"/>
      <c r="R33" s="60">
        <v>0</v>
      </c>
      <c r="S33" s="54" t="str">
        <f t="shared" si="3"/>
        <v/>
      </c>
      <c r="T33" s="28"/>
      <c r="U33" s="103"/>
    </row>
    <row r="34" spans="1:21" s="42" customFormat="1" ht="18" customHeight="1" x14ac:dyDescent="0.25">
      <c r="A34" s="38" t="s">
        <v>9</v>
      </c>
      <c r="B34" s="38">
        <v>234</v>
      </c>
      <c r="C34" s="50" t="str">
        <f t="shared" si="0"/>
        <v/>
      </c>
      <c r="D34" s="38" t="str">
        <f t="shared" si="1"/>
        <v>2017/18</v>
      </c>
      <c r="E34" s="38" t="str">
        <f t="shared" si="2"/>
        <v/>
      </c>
      <c r="F34" s="39" t="str">
        <f t="shared" si="7"/>
        <v/>
      </c>
      <c r="G34" s="39" t="str">
        <f t="shared" si="4"/>
        <v/>
      </c>
      <c r="H34" s="47" t="str">
        <f t="shared" si="5"/>
        <v/>
      </c>
      <c r="I34" s="39" t="str">
        <f t="shared" si="6"/>
        <v/>
      </c>
      <c r="J34" s="39"/>
      <c r="K34" s="39"/>
      <c r="L34" s="53">
        <v>18</v>
      </c>
      <c r="M34" s="109"/>
      <c r="N34" s="100" t="str">
        <f>IF(M34="","",IF(ISNA(VLOOKUP(M34,Data!R:S,2,FALSE))=TRUE,"Does not exist, please check and re-enter",VLOOKUP(M34,Data!R:S,2,FALSE)))</f>
        <v/>
      </c>
      <c r="O34" s="65"/>
      <c r="P34" s="100" t="str">
        <f>IF(O34="","",IF(ISNA(VLOOKUP(O34,Data!U:V,2,FALSE))=TRUE,"Does not exist, please check and re-enter",VLOOKUP(O34,Data!U:V,2,FALSE)))</f>
        <v/>
      </c>
      <c r="Q34" s="29"/>
      <c r="R34" s="60">
        <v>0</v>
      </c>
      <c r="S34" s="54" t="str">
        <f t="shared" si="3"/>
        <v/>
      </c>
      <c r="T34" s="28"/>
      <c r="U34" s="103"/>
    </row>
    <row r="35" spans="1:21" s="42" customFormat="1" ht="18" customHeight="1" x14ac:dyDescent="0.25">
      <c r="A35" s="38" t="s">
        <v>9</v>
      </c>
      <c r="B35" s="38">
        <v>235</v>
      </c>
      <c r="C35" s="50" t="str">
        <f t="shared" si="0"/>
        <v/>
      </c>
      <c r="D35" s="38" t="str">
        <f t="shared" si="1"/>
        <v>2017/18</v>
      </c>
      <c r="E35" s="38" t="str">
        <f t="shared" si="2"/>
        <v/>
      </c>
      <c r="F35" s="39" t="str">
        <f t="shared" si="7"/>
        <v/>
      </c>
      <c r="G35" s="39" t="str">
        <f t="shared" si="4"/>
        <v/>
      </c>
      <c r="H35" s="47" t="str">
        <f t="shared" si="5"/>
        <v/>
      </c>
      <c r="I35" s="39" t="str">
        <f t="shared" si="6"/>
        <v/>
      </c>
      <c r="J35" s="39"/>
      <c r="K35" s="39"/>
      <c r="L35" s="53">
        <v>19</v>
      </c>
      <c r="M35" s="109"/>
      <c r="N35" s="100" t="str">
        <f>IF(M35="","",IF(ISNA(VLOOKUP(M35,Data!R:S,2,FALSE))=TRUE,"Does not exist, please check and re-enter",VLOOKUP(M35,Data!R:S,2,FALSE)))</f>
        <v/>
      </c>
      <c r="O35" s="65"/>
      <c r="P35" s="100" t="str">
        <f>IF(O35="","",IF(ISNA(VLOOKUP(O35,Data!U:V,2,FALSE))=TRUE,"Does not exist, please check and re-enter",VLOOKUP(O35,Data!U:V,2,FALSE)))</f>
        <v/>
      </c>
      <c r="Q35" s="29"/>
      <c r="R35" s="60">
        <v>0</v>
      </c>
      <c r="S35" s="54" t="str">
        <f t="shared" si="3"/>
        <v/>
      </c>
      <c r="T35" s="28"/>
      <c r="U35" s="103"/>
    </row>
    <row r="36" spans="1:21" s="42" customFormat="1" ht="18" customHeight="1" x14ac:dyDescent="0.25">
      <c r="A36" s="38" t="s">
        <v>9</v>
      </c>
      <c r="B36" s="38">
        <v>236</v>
      </c>
      <c r="C36" s="50" t="str">
        <f t="shared" si="0"/>
        <v/>
      </c>
      <c r="D36" s="38" t="str">
        <f t="shared" ref="D36:D99" si="8">$O$5</f>
        <v>2017/18</v>
      </c>
      <c r="E36" s="38" t="str">
        <f t="shared" ref="E36:E99" si="9">$O$3</f>
        <v/>
      </c>
      <c r="F36" s="39" t="str">
        <f t="shared" si="7"/>
        <v/>
      </c>
      <c r="G36" s="39" t="str">
        <f t="shared" si="4"/>
        <v/>
      </c>
      <c r="H36" s="47" t="str">
        <f t="shared" si="5"/>
        <v/>
      </c>
      <c r="I36" s="39" t="str">
        <f t="shared" si="6"/>
        <v/>
      </c>
      <c r="J36" s="39"/>
      <c r="K36" s="39"/>
      <c r="L36" s="53">
        <v>20</v>
      </c>
      <c r="M36" s="109"/>
      <c r="N36" s="100" t="str">
        <f>IF(M36="","",IF(ISNA(VLOOKUP(M36,Data!R:S,2,FALSE))=TRUE,"Does not exist, please check and re-enter",VLOOKUP(M36,Data!R:S,2,FALSE)))</f>
        <v/>
      </c>
      <c r="O36" s="65"/>
      <c r="P36" s="100" t="str">
        <f>IF(O36="","",IF(ISNA(VLOOKUP(O36,Data!U:V,2,FALSE))=TRUE,"Does not exist, please check and re-enter",VLOOKUP(O36,Data!U:V,2,FALSE)))</f>
        <v/>
      </c>
      <c r="Q36" s="29"/>
      <c r="R36" s="60">
        <v>0</v>
      </c>
      <c r="S36" s="54" t="str">
        <f t="shared" si="3"/>
        <v/>
      </c>
      <c r="T36" s="28"/>
      <c r="U36" s="103"/>
    </row>
    <row r="37" spans="1:21" s="42" customFormat="1" ht="18" customHeight="1" thickBot="1" x14ac:dyDescent="0.3">
      <c r="A37" s="38" t="s">
        <v>9</v>
      </c>
      <c r="B37" s="38">
        <v>237</v>
      </c>
      <c r="C37" s="50" t="str">
        <f t="shared" si="0"/>
        <v/>
      </c>
      <c r="D37" s="38" t="str">
        <f t="shared" si="8"/>
        <v>2017/18</v>
      </c>
      <c r="E37" s="38" t="str">
        <f t="shared" si="9"/>
        <v/>
      </c>
      <c r="H37" s="47"/>
      <c r="L37" s="38"/>
      <c r="M37" s="41"/>
      <c r="N37" s="41"/>
      <c r="O37" s="8"/>
      <c r="P37" s="8"/>
      <c r="Q37" s="55">
        <f>SUM(Q17:Q36)</f>
        <v>0</v>
      </c>
      <c r="R37" s="55">
        <f>SUM(R17:R36)</f>
        <v>0</v>
      </c>
      <c r="S37" s="55">
        <f>SUM(S17:S36)</f>
        <v>0</v>
      </c>
      <c r="T37" s="39"/>
    </row>
    <row r="38" spans="1:21" s="42" customFormat="1" ht="9" customHeight="1" x14ac:dyDescent="0.25">
      <c r="A38" s="38" t="s">
        <v>9</v>
      </c>
      <c r="B38" s="38">
        <v>238</v>
      </c>
      <c r="C38" s="50" t="str">
        <f t="shared" si="0"/>
        <v/>
      </c>
      <c r="D38" s="38" t="str">
        <f t="shared" si="8"/>
        <v>2017/18</v>
      </c>
      <c r="E38" s="38" t="str">
        <f t="shared" si="9"/>
        <v/>
      </c>
      <c r="H38" s="47"/>
      <c r="L38" s="38"/>
      <c r="M38" s="41"/>
      <c r="N38" s="41"/>
      <c r="O38" s="8"/>
      <c r="P38" s="8"/>
      <c r="Q38" s="61"/>
      <c r="R38" s="61"/>
      <c r="S38" s="61"/>
      <c r="T38" s="39"/>
    </row>
    <row r="39" spans="1:21" s="42" customFormat="1" ht="18" customHeight="1" x14ac:dyDescent="0.25">
      <c r="A39" s="38" t="s">
        <v>9</v>
      </c>
      <c r="B39" s="38">
        <v>239</v>
      </c>
      <c r="C39" s="50" t="str">
        <f t="shared" si="0"/>
        <v/>
      </c>
      <c r="D39" s="38" t="str">
        <f t="shared" si="8"/>
        <v>2017/18</v>
      </c>
      <c r="E39" s="38" t="str">
        <f t="shared" si="9"/>
        <v/>
      </c>
      <c r="H39" s="47"/>
      <c r="L39" s="38"/>
      <c r="M39" s="41"/>
      <c r="N39" s="41"/>
      <c r="O39" s="8"/>
      <c r="P39" s="8"/>
      <c r="Q39" s="61"/>
      <c r="R39" s="61"/>
      <c r="S39" s="61"/>
      <c r="T39" s="39"/>
    </row>
    <row r="40" spans="1:21" ht="18" customHeight="1" x14ac:dyDescent="0.25">
      <c r="A40" s="38" t="s">
        <v>9</v>
      </c>
      <c r="B40" s="38">
        <v>240</v>
      </c>
      <c r="C40" s="50" t="str">
        <f t="shared" si="0"/>
        <v/>
      </c>
      <c r="D40" s="38" t="str">
        <f t="shared" si="8"/>
        <v>2017/18</v>
      </c>
      <c r="E40" s="38" t="str">
        <f t="shared" si="9"/>
        <v/>
      </c>
      <c r="F40" s="39" t="str">
        <f>IF(H40="","","EBO"&amp;"9400")</f>
        <v/>
      </c>
      <c r="G40" s="40"/>
      <c r="H40" s="40" t="str">
        <f>IF(Q44="","",-SUM(S64))</f>
        <v/>
      </c>
      <c r="I40" s="39" t="str">
        <f>IF(H40="","","PayPoint PP "&amp;Q40&amp;"-"&amp;Q41)</f>
        <v/>
      </c>
      <c r="K40" s="38" t="s">
        <v>745</v>
      </c>
      <c r="N40" s="62"/>
      <c r="P40" s="95" t="s">
        <v>131</v>
      </c>
      <c r="Q40" s="161"/>
      <c r="R40" s="161"/>
    </row>
    <row r="41" spans="1:21" ht="18" customHeight="1" x14ac:dyDescent="0.25">
      <c r="A41" s="38" t="s">
        <v>9</v>
      </c>
      <c r="B41" s="38">
        <v>241</v>
      </c>
      <c r="C41" s="50" t="str">
        <f t="shared" si="0"/>
        <v/>
      </c>
      <c r="D41" s="38" t="str">
        <f t="shared" si="8"/>
        <v>2017/18</v>
      </c>
      <c r="E41" s="38" t="str">
        <f t="shared" si="9"/>
        <v/>
      </c>
      <c r="F41" s="39" t="str">
        <f>IF(H40="","","EBO"&amp;"9425")</f>
        <v/>
      </c>
      <c r="G41" s="42" t="str">
        <f>IF(F41="","","B_BFWD")</f>
        <v/>
      </c>
      <c r="H41" s="40" t="str">
        <f>IF(G41="","",SUM(Q64))</f>
        <v/>
      </c>
      <c r="I41" s="39" t="str">
        <f>IF(H41="","","PayPoint PP "&amp;Q40&amp;"-"&amp;Q41)</f>
        <v/>
      </c>
      <c r="N41" s="62"/>
      <c r="P41" s="95" t="s">
        <v>132</v>
      </c>
      <c r="Q41" s="161"/>
      <c r="R41" s="161"/>
    </row>
    <row r="42" spans="1:21" ht="18" customHeight="1" x14ac:dyDescent="0.25">
      <c r="A42" s="38" t="s">
        <v>9</v>
      </c>
      <c r="B42" s="38">
        <v>242</v>
      </c>
      <c r="C42" s="50" t="str">
        <f t="shared" si="0"/>
        <v/>
      </c>
      <c r="D42" s="38" t="str">
        <f t="shared" si="8"/>
        <v>2017/18</v>
      </c>
      <c r="E42" s="38" t="str">
        <f t="shared" si="9"/>
        <v/>
      </c>
      <c r="F42" s="39" t="str">
        <f>IF(H40="","","EBO"&amp;"9425")</f>
        <v/>
      </c>
      <c r="G42" s="42" t="str">
        <f>IF(F42="","","B_BFWD")</f>
        <v/>
      </c>
      <c r="H42" s="40" t="str">
        <f>IF(G42="","",-SUM(Q64))</f>
        <v/>
      </c>
      <c r="I42" s="39" t="str">
        <f>IF(H42="","","PayPoint PP "&amp;Q40&amp;"-"&amp;Q41)</f>
        <v/>
      </c>
    </row>
    <row r="43" spans="1:21" ht="18" customHeight="1" x14ac:dyDescent="0.25">
      <c r="A43" s="38" t="s">
        <v>9</v>
      </c>
      <c r="B43" s="38">
        <v>243</v>
      </c>
      <c r="C43" s="50" t="str">
        <f t="shared" si="0"/>
        <v/>
      </c>
      <c r="D43" s="38" t="str">
        <f t="shared" si="8"/>
        <v>2017/18</v>
      </c>
      <c r="E43" s="38" t="str">
        <f t="shared" si="9"/>
        <v/>
      </c>
      <c r="F43" s="39" t="str">
        <f>IF(H40="","","EBO"&amp;"9521")</f>
        <v/>
      </c>
      <c r="G43" s="42" t="str">
        <f>IF(F43="","",LEFT($O$5,4)&amp;RIGHT($O$5,2)&amp;"M"&amp;$O$3)</f>
        <v/>
      </c>
      <c r="H43" s="40" t="str">
        <f>IF(G43="","",SUM(R64))</f>
        <v/>
      </c>
      <c r="I43" s="39" t="str">
        <f>IF(H43="","","PayPoint PP "&amp;Q40&amp;"-"&amp;Q41)</f>
        <v/>
      </c>
      <c r="M43" s="67" t="s">
        <v>32</v>
      </c>
      <c r="N43" s="64"/>
      <c r="O43" s="64" t="s">
        <v>27</v>
      </c>
      <c r="P43" s="72"/>
      <c r="Q43" s="52" t="s">
        <v>29</v>
      </c>
      <c r="R43" s="52" t="s">
        <v>30</v>
      </c>
      <c r="S43" s="52" t="s">
        <v>28</v>
      </c>
      <c r="T43" s="53" t="s">
        <v>31</v>
      </c>
      <c r="U43" s="90" t="s">
        <v>465</v>
      </c>
    </row>
    <row r="44" spans="1:21" ht="18" customHeight="1" x14ac:dyDescent="0.25">
      <c r="A44" s="38" t="s">
        <v>9</v>
      </c>
      <c r="B44" s="38">
        <v>244</v>
      </c>
      <c r="C44" s="50" t="str">
        <f t="shared" si="0"/>
        <v/>
      </c>
      <c r="D44" s="38" t="str">
        <f t="shared" si="8"/>
        <v>2017/18</v>
      </c>
      <c r="E44" s="38" t="str">
        <f t="shared" si="9"/>
        <v/>
      </c>
      <c r="F44" s="39" t="str">
        <f>IF(Q44="","",$O$2&amp;M44)</f>
        <v/>
      </c>
      <c r="G44" s="39" t="str">
        <f>IF(Q44="","",O44)</f>
        <v/>
      </c>
      <c r="H44" s="47" t="str">
        <f>IF(Q44="","",SUM(Q44))</f>
        <v/>
      </c>
      <c r="I44" s="39" t="str">
        <f>IF(Q44="","",T44)</f>
        <v/>
      </c>
      <c r="L44" s="53">
        <v>1</v>
      </c>
      <c r="M44" s="92">
        <v>5155</v>
      </c>
      <c r="N44" s="100" t="str">
        <f>IF(M44="","",IF(ISNA(VLOOKUP(M44,Data!R:S,2,FALSE))=TRUE,"Does not exist, please check and re-enter",VLOOKUP(M44,Data!R:S,2,FALSE)))</f>
        <v xml:space="preserve"> Bank Charges</v>
      </c>
      <c r="O44" s="92" t="s">
        <v>10</v>
      </c>
      <c r="P44" s="100" t="str">
        <f>IF(O44="","",IF(ISNA(VLOOKUP(O44,Data!U:V,2,FALSE))=TRUE,"Does not exist, please check and re-enter",VLOOKUP(O44,Data!U:V,2,FALSE)))</f>
        <v>Administration</v>
      </c>
      <c r="Q44" s="29"/>
      <c r="R44" s="29"/>
      <c r="S44" s="54" t="str">
        <f t="shared" ref="S44:S63" si="10">IF(Q44="","",SUM(Q44:R44))</f>
        <v/>
      </c>
      <c r="T44" s="59" t="s">
        <v>144</v>
      </c>
      <c r="U44" s="103"/>
    </row>
    <row r="45" spans="1:21" ht="18" customHeight="1" x14ac:dyDescent="0.25">
      <c r="A45" s="38" t="s">
        <v>9</v>
      </c>
      <c r="B45" s="38">
        <v>245</v>
      </c>
      <c r="C45" s="50" t="str">
        <f t="shared" ref="C45:C76" si="11">IF($O$4="","",$O$4)</f>
        <v/>
      </c>
      <c r="D45" s="38" t="str">
        <f t="shared" si="8"/>
        <v>2017/18</v>
      </c>
      <c r="E45" s="38" t="str">
        <f t="shared" si="9"/>
        <v/>
      </c>
      <c r="F45" s="39" t="str">
        <f>IF(M45="","",$O$2&amp;M45)</f>
        <v/>
      </c>
      <c r="G45" s="39" t="str">
        <f t="shared" ref="G45:G63" si="12">IF(Q45="","",O45)</f>
        <v/>
      </c>
      <c r="H45" s="47" t="str">
        <f t="shared" ref="H45:H50" si="13">IF(Q45="","",SUM(Q45))</f>
        <v/>
      </c>
      <c r="I45" s="39" t="str">
        <f t="shared" ref="I45:I63" si="14">IF(T45="","",T45)</f>
        <v/>
      </c>
      <c r="L45" s="53">
        <v>2</v>
      </c>
      <c r="M45" s="109"/>
      <c r="N45" s="100" t="str">
        <f>IF(M45="","",IF(ISNA(VLOOKUP(M45,Data!R:S,2,FALSE))=TRUE,"Does not exist, please check and re-enter",VLOOKUP(M45,Data!R:S,2,FALSE)))</f>
        <v/>
      </c>
      <c r="O45" s="65"/>
      <c r="P45" s="100" t="str">
        <f>IF(O45="","",IF(ISNA(VLOOKUP(O45,Data!U:V,2,FALSE))=TRUE,"Does not exist, please check and re-enter",VLOOKUP(O45,Data!U:V,2,FALSE)))</f>
        <v/>
      </c>
      <c r="Q45" s="29"/>
      <c r="R45" s="60">
        <v>0</v>
      </c>
      <c r="S45" s="54" t="str">
        <f t="shared" si="10"/>
        <v/>
      </c>
      <c r="T45" s="28"/>
      <c r="U45" s="103"/>
    </row>
    <row r="46" spans="1:21" ht="18" customHeight="1" x14ac:dyDescent="0.25">
      <c r="A46" s="38" t="s">
        <v>9</v>
      </c>
      <c r="B46" s="38">
        <v>246</v>
      </c>
      <c r="C46" s="50" t="str">
        <f t="shared" si="11"/>
        <v/>
      </c>
      <c r="D46" s="38" t="str">
        <f t="shared" si="8"/>
        <v>2017/18</v>
      </c>
      <c r="E46" s="38" t="str">
        <f t="shared" si="9"/>
        <v/>
      </c>
      <c r="F46" s="39" t="str">
        <f t="shared" ref="F46:F63" si="15">IF(M46="","",$O$2&amp;M46)</f>
        <v/>
      </c>
      <c r="G46" s="39" t="str">
        <f t="shared" si="12"/>
        <v/>
      </c>
      <c r="H46" s="47" t="str">
        <f t="shared" si="13"/>
        <v/>
      </c>
      <c r="I46" s="39" t="str">
        <f t="shared" si="14"/>
        <v/>
      </c>
      <c r="L46" s="53">
        <v>3</v>
      </c>
      <c r="M46" s="109"/>
      <c r="N46" s="100" t="str">
        <f>IF(M46="","",IF(ISNA(VLOOKUP(M46,Data!R:S,2,FALSE))=TRUE,"Does not exist, please check and re-enter",VLOOKUP(M46,Data!R:S,2,FALSE)))</f>
        <v/>
      </c>
      <c r="O46" s="65"/>
      <c r="P46" s="100" t="str">
        <f>IF(O46="","",IF(ISNA(VLOOKUP(O46,Data!U:V,2,FALSE))=TRUE,"Does not exist, please check and re-enter",VLOOKUP(O46,Data!U:V,2,FALSE)))</f>
        <v/>
      </c>
      <c r="Q46" s="29"/>
      <c r="R46" s="60">
        <v>0</v>
      </c>
      <c r="S46" s="54" t="str">
        <f t="shared" si="10"/>
        <v/>
      </c>
      <c r="T46" s="28"/>
      <c r="U46" s="103"/>
    </row>
    <row r="47" spans="1:21" ht="18" customHeight="1" x14ac:dyDescent="0.25">
      <c r="A47" s="38" t="s">
        <v>9</v>
      </c>
      <c r="B47" s="38">
        <v>247</v>
      </c>
      <c r="C47" s="50" t="str">
        <f t="shared" si="11"/>
        <v/>
      </c>
      <c r="D47" s="38" t="str">
        <f t="shared" si="8"/>
        <v>2017/18</v>
      </c>
      <c r="E47" s="38" t="str">
        <f t="shared" si="9"/>
        <v/>
      </c>
      <c r="F47" s="39" t="str">
        <f t="shared" si="15"/>
        <v/>
      </c>
      <c r="G47" s="39" t="str">
        <f t="shared" si="12"/>
        <v/>
      </c>
      <c r="H47" s="47" t="str">
        <f t="shared" si="13"/>
        <v/>
      </c>
      <c r="I47" s="39" t="str">
        <f t="shared" si="14"/>
        <v/>
      </c>
      <c r="L47" s="53">
        <v>4</v>
      </c>
      <c r="M47" s="109"/>
      <c r="N47" s="100" t="str">
        <f>IF(M47="","",IF(ISNA(VLOOKUP(M47,Data!R:S,2,FALSE))=TRUE,"Does not exist, please check and re-enter",VLOOKUP(M47,Data!R:S,2,FALSE)))</f>
        <v/>
      </c>
      <c r="O47" s="65"/>
      <c r="P47" s="100" t="str">
        <f>IF(O47="","",IF(ISNA(VLOOKUP(O47,Data!U:V,2,FALSE))=TRUE,"Does not exist, please check and re-enter",VLOOKUP(O47,Data!U:V,2,FALSE)))</f>
        <v/>
      </c>
      <c r="Q47" s="29"/>
      <c r="R47" s="60">
        <v>0</v>
      </c>
      <c r="S47" s="54" t="str">
        <f t="shared" si="10"/>
        <v/>
      </c>
      <c r="T47" s="28"/>
      <c r="U47" s="103"/>
    </row>
    <row r="48" spans="1:21" ht="18" customHeight="1" x14ac:dyDescent="0.25">
      <c r="A48" s="38" t="s">
        <v>9</v>
      </c>
      <c r="B48" s="38">
        <v>248</v>
      </c>
      <c r="C48" s="50" t="str">
        <f t="shared" si="11"/>
        <v/>
      </c>
      <c r="D48" s="38" t="str">
        <f t="shared" si="8"/>
        <v>2017/18</v>
      </c>
      <c r="E48" s="38" t="str">
        <f t="shared" si="9"/>
        <v/>
      </c>
      <c r="F48" s="39" t="str">
        <f t="shared" si="15"/>
        <v/>
      </c>
      <c r="G48" s="39" t="str">
        <f t="shared" si="12"/>
        <v/>
      </c>
      <c r="H48" s="47" t="str">
        <f t="shared" si="13"/>
        <v/>
      </c>
      <c r="I48" s="39" t="str">
        <f t="shared" si="14"/>
        <v/>
      </c>
      <c r="L48" s="53">
        <v>5</v>
      </c>
      <c r="M48" s="109"/>
      <c r="N48" s="100" t="str">
        <f>IF(M48="","",IF(ISNA(VLOOKUP(M48,Data!R:S,2,FALSE))=TRUE,"Does not exist, please check and re-enter",VLOOKUP(M48,Data!R:S,2,FALSE)))</f>
        <v/>
      </c>
      <c r="O48" s="65"/>
      <c r="P48" s="100" t="str">
        <f>IF(O48="","",IF(ISNA(VLOOKUP(O48,Data!U:V,2,FALSE))=TRUE,"Does not exist, please check and re-enter",VLOOKUP(O48,Data!U:V,2,FALSE)))</f>
        <v/>
      </c>
      <c r="Q48" s="29"/>
      <c r="R48" s="60">
        <v>0</v>
      </c>
      <c r="S48" s="54" t="str">
        <f t="shared" si="10"/>
        <v/>
      </c>
      <c r="T48" s="28"/>
      <c r="U48" s="103"/>
    </row>
    <row r="49" spans="1:21" ht="18" customHeight="1" x14ac:dyDescent="0.25">
      <c r="A49" s="38" t="s">
        <v>9</v>
      </c>
      <c r="B49" s="38">
        <v>249</v>
      </c>
      <c r="C49" s="50" t="str">
        <f t="shared" si="11"/>
        <v/>
      </c>
      <c r="D49" s="38" t="str">
        <f t="shared" si="8"/>
        <v>2017/18</v>
      </c>
      <c r="E49" s="38" t="str">
        <f t="shared" si="9"/>
        <v/>
      </c>
      <c r="F49" s="39" t="str">
        <f t="shared" si="15"/>
        <v/>
      </c>
      <c r="G49" s="39" t="str">
        <f t="shared" si="12"/>
        <v/>
      </c>
      <c r="H49" s="47" t="str">
        <f t="shared" si="13"/>
        <v/>
      </c>
      <c r="I49" s="39" t="str">
        <f t="shared" si="14"/>
        <v/>
      </c>
      <c r="L49" s="53">
        <v>6</v>
      </c>
      <c r="M49" s="109"/>
      <c r="N49" s="100" t="str">
        <f>IF(M49="","",IF(ISNA(VLOOKUP(M49,Data!R:S,2,FALSE))=TRUE,"Does not exist, please check and re-enter",VLOOKUP(M49,Data!R:S,2,FALSE)))</f>
        <v/>
      </c>
      <c r="O49" s="65"/>
      <c r="P49" s="100" t="str">
        <f>IF(O49="","",IF(ISNA(VLOOKUP(O49,Data!U:V,2,FALSE))=TRUE,"Does not exist, please check and re-enter",VLOOKUP(O49,Data!U:V,2,FALSE)))</f>
        <v/>
      </c>
      <c r="Q49" s="29"/>
      <c r="R49" s="60">
        <v>0</v>
      </c>
      <c r="S49" s="54" t="str">
        <f t="shared" si="10"/>
        <v/>
      </c>
      <c r="T49" s="28"/>
      <c r="U49" s="103"/>
    </row>
    <row r="50" spans="1:21" ht="18" customHeight="1" x14ac:dyDescent="0.25">
      <c r="A50" s="38" t="s">
        <v>9</v>
      </c>
      <c r="B50" s="38">
        <v>250</v>
      </c>
      <c r="C50" s="50" t="str">
        <f t="shared" si="11"/>
        <v/>
      </c>
      <c r="D50" s="38" t="str">
        <f t="shared" si="8"/>
        <v>2017/18</v>
      </c>
      <c r="E50" s="38" t="str">
        <f t="shared" si="9"/>
        <v/>
      </c>
      <c r="F50" s="39" t="str">
        <f t="shared" si="15"/>
        <v/>
      </c>
      <c r="G50" s="39" t="str">
        <f t="shared" si="12"/>
        <v/>
      </c>
      <c r="H50" s="47" t="str">
        <f t="shared" si="13"/>
        <v/>
      </c>
      <c r="I50" s="39" t="str">
        <f t="shared" si="14"/>
        <v/>
      </c>
      <c r="L50" s="53">
        <v>7</v>
      </c>
      <c r="M50" s="109"/>
      <c r="N50" s="100" t="str">
        <f>IF(M50="","",IF(ISNA(VLOOKUP(M50,Data!R:S,2,FALSE))=TRUE,"Does not exist, please check and re-enter",VLOOKUP(M50,Data!R:S,2,FALSE)))</f>
        <v/>
      </c>
      <c r="O50" s="65"/>
      <c r="P50" s="100" t="str">
        <f>IF(O50="","",IF(ISNA(VLOOKUP(O50,Data!U:V,2,FALSE))=TRUE,"Does not exist, please check and re-enter",VLOOKUP(O50,Data!U:V,2,FALSE)))</f>
        <v/>
      </c>
      <c r="Q50" s="29"/>
      <c r="R50" s="60">
        <v>0</v>
      </c>
      <c r="S50" s="54" t="str">
        <f t="shared" si="10"/>
        <v/>
      </c>
      <c r="T50" s="28"/>
      <c r="U50" s="103"/>
    </row>
    <row r="51" spans="1:21" ht="18" customHeight="1" x14ac:dyDescent="0.25">
      <c r="A51" s="38" t="s">
        <v>9</v>
      </c>
      <c r="B51" s="38">
        <v>251</v>
      </c>
      <c r="C51" s="50" t="str">
        <f t="shared" si="11"/>
        <v/>
      </c>
      <c r="D51" s="38" t="str">
        <f t="shared" si="8"/>
        <v>2017/18</v>
      </c>
      <c r="E51" s="38" t="str">
        <f t="shared" si="9"/>
        <v/>
      </c>
      <c r="F51" s="39" t="str">
        <f t="shared" si="15"/>
        <v/>
      </c>
      <c r="G51" s="39" t="str">
        <f t="shared" si="12"/>
        <v/>
      </c>
      <c r="H51" s="47" t="str">
        <f>IF(Q51="","",SUM(Q51))</f>
        <v/>
      </c>
      <c r="I51" s="39" t="str">
        <f t="shared" si="14"/>
        <v/>
      </c>
      <c r="L51" s="53">
        <v>8</v>
      </c>
      <c r="M51" s="109"/>
      <c r="N51" s="100" t="str">
        <f>IF(M51="","",IF(ISNA(VLOOKUP(M51,Data!R:S,2,FALSE))=TRUE,"Does not exist, please check and re-enter",VLOOKUP(M51,Data!R:S,2,FALSE)))</f>
        <v/>
      </c>
      <c r="O51" s="65"/>
      <c r="P51" s="100" t="str">
        <f>IF(O51="","",IF(ISNA(VLOOKUP(O51,Data!U:V,2,FALSE))=TRUE,"Does not exist, please check and re-enter",VLOOKUP(O51,Data!U:V,2,FALSE)))</f>
        <v/>
      </c>
      <c r="Q51" s="29"/>
      <c r="R51" s="60">
        <v>0</v>
      </c>
      <c r="S51" s="54" t="str">
        <f t="shared" si="10"/>
        <v/>
      </c>
      <c r="T51" s="28"/>
      <c r="U51" s="103"/>
    </row>
    <row r="52" spans="1:21" ht="18" customHeight="1" x14ac:dyDescent="0.25">
      <c r="A52" s="38" t="s">
        <v>9</v>
      </c>
      <c r="B52" s="38">
        <v>252</v>
      </c>
      <c r="C52" s="50" t="str">
        <f t="shared" si="11"/>
        <v/>
      </c>
      <c r="D52" s="38" t="str">
        <f t="shared" si="8"/>
        <v>2017/18</v>
      </c>
      <c r="E52" s="38" t="str">
        <f t="shared" si="9"/>
        <v/>
      </c>
      <c r="F52" s="39" t="str">
        <f t="shared" si="15"/>
        <v/>
      </c>
      <c r="G52" s="39" t="str">
        <f t="shared" si="12"/>
        <v/>
      </c>
      <c r="H52" s="47" t="str">
        <f t="shared" ref="H52:H63" si="16">IF(Q52="","",SUM(Q52))</f>
        <v/>
      </c>
      <c r="I52" s="39" t="str">
        <f t="shared" si="14"/>
        <v/>
      </c>
      <c r="L52" s="53">
        <v>9</v>
      </c>
      <c r="M52" s="109"/>
      <c r="N52" s="100" t="str">
        <f>IF(M52="","",IF(ISNA(VLOOKUP(M52,Data!R:S,2,FALSE))=TRUE,"Does not exist, please check and re-enter",VLOOKUP(M52,Data!R:S,2,FALSE)))</f>
        <v/>
      </c>
      <c r="O52" s="65"/>
      <c r="P52" s="100" t="str">
        <f>IF(O52="","",IF(ISNA(VLOOKUP(O52,Data!U:V,2,FALSE))=TRUE,"Does not exist, please check and re-enter",VLOOKUP(O52,Data!U:V,2,FALSE)))</f>
        <v/>
      </c>
      <c r="Q52" s="29"/>
      <c r="R52" s="60">
        <v>0</v>
      </c>
      <c r="S52" s="54" t="str">
        <f t="shared" si="10"/>
        <v/>
      </c>
      <c r="T52" s="28"/>
      <c r="U52" s="103"/>
    </row>
    <row r="53" spans="1:21" ht="18" customHeight="1" x14ac:dyDescent="0.25">
      <c r="A53" s="38" t="s">
        <v>9</v>
      </c>
      <c r="B53" s="38">
        <v>253</v>
      </c>
      <c r="C53" s="50" t="str">
        <f t="shared" si="11"/>
        <v/>
      </c>
      <c r="D53" s="38" t="str">
        <f t="shared" si="8"/>
        <v>2017/18</v>
      </c>
      <c r="E53" s="38" t="str">
        <f t="shared" si="9"/>
        <v/>
      </c>
      <c r="F53" s="39" t="str">
        <f t="shared" si="15"/>
        <v/>
      </c>
      <c r="G53" s="39" t="str">
        <f t="shared" si="12"/>
        <v/>
      </c>
      <c r="H53" s="47" t="str">
        <f t="shared" si="16"/>
        <v/>
      </c>
      <c r="I53" s="39" t="str">
        <f t="shared" si="14"/>
        <v/>
      </c>
      <c r="L53" s="53">
        <v>10</v>
      </c>
      <c r="M53" s="109"/>
      <c r="N53" s="100" t="str">
        <f>IF(M53="","",IF(ISNA(VLOOKUP(M53,Data!R:S,2,FALSE))=TRUE,"Does not exist, please check and re-enter",VLOOKUP(M53,Data!R:S,2,FALSE)))</f>
        <v/>
      </c>
      <c r="O53" s="65"/>
      <c r="P53" s="100" t="str">
        <f>IF(O53="","",IF(ISNA(VLOOKUP(O53,Data!U:V,2,FALSE))=TRUE,"Does not exist, please check and re-enter",VLOOKUP(O53,Data!U:V,2,FALSE)))</f>
        <v/>
      </c>
      <c r="Q53" s="29"/>
      <c r="R53" s="60">
        <v>0</v>
      </c>
      <c r="S53" s="54" t="str">
        <f t="shared" si="10"/>
        <v/>
      </c>
      <c r="T53" s="28"/>
      <c r="U53" s="103"/>
    </row>
    <row r="54" spans="1:21" ht="18" customHeight="1" x14ac:dyDescent="0.25">
      <c r="A54" s="38" t="s">
        <v>9</v>
      </c>
      <c r="B54" s="38">
        <v>254</v>
      </c>
      <c r="C54" s="50" t="str">
        <f t="shared" si="11"/>
        <v/>
      </c>
      <c r="D54" s="38" t="str">
        <f t="shared" si="8"/>
        <v>2017/18</v>
      </c>
      <c r="E54" s="38" t="str">
        <f t="shared" si="9"/>
        <v/>
      </c>
      <c r="F54" s="39" t="str">
        <f t="shared" si="15"/>
        <v/>
      </c>
      <c r="G54" s="39" t="str">
        <f t="shared" si="12"/>
        <v/>
      </c>
      <c r="H54" s="47" t="str">
        <f t="shared" si="16"/>
        <v/>
      </c>
      <c r="I54" s="39" t="str">
        <f t="shared" si="14"/>
        <v/>
      </c>
      <c r="L54" s="53">
        <v>11</v>
      </c>
      <c r="M54" s="109"/>
      <c r="N54" s="100" t="str">
        <f>IF(M54="","",IF(ISNA(VLOOKUP(M54,Data!R:S,2,FALSE))=TRUE,"Does not exist, please check and re-enter",VLOOKUP(M54,Data!R:S,2,FALSE)))</f>
        <v/>
      </c>
      <c r="O54" s="65"/>
      <c r="P54" s="100" t="str">
        <f>IF(O54="","",IF(ISNA(VLOOKUP(O54,Data!U:V,2,FALSE))=TRUE,"Does not exist, please check and re-enter",VLOOKUP(O54,Data!U:V,2,FALSE)))</f>
        <v/>
      </c>
      <c r="Q54" s="29"/>
      <c r="R54" s="60">
        <v>0</v>
      </c>
      <c r="S54" s="54" t="str">
        <f t="shared" si="10"/>
        <v/>
      </c>
      <c r="T54" s="28"/>
      <c r="U54" s="103"/>
    </row>
    <row r="55" spans="1:21" ht="18" customHeight="1" x14ac:dyDescent="0.25">
      <c r="A55" s="38" t="s">
        <v>9</v>
      </c>
      <c r="B55" s="38">
        <v>255</v>
      </c>
      <c r="C55" s="50" t="str">
        <f t="shared" si="11"/>
        <v/>
      </c>
      <c r="D55" s="38" t="str">
        <f t="shared" si="8"/>
        <v>2017/18</v>
      </c>
      <c r="E55" s="38" t="str">
        <f t="shared" si="9"/>
        <v/>
      </c>
      <c r="F55" s="39" t="str">
        <f t="shared" si="15"/>
        <v/>
      </c>
      <c r="G55" s="39" t="str">
        <f t="shared" si="12"/>
        <v/>
      </c>
      <c r="H55" s="47" t="str">
        <f t="shared" si="16"/>
        <v/>
      </c>
      <c r="I55" s="39" t="str">
        <f t="shared" si="14"/>
        <v/>
      </c>
      <c r="L55" s="53">
        <v>12</v>
      </c>
      <c r="M55" s="109"/>
      <c r="N55" s="100" t="str">
        <f>IF(M55="","",IF(ISNA(VLOOKUP(M55,Data!R:S,2,FALSE))=TRUE,"Does not exist, please check and re-enter",VLOOKUP(M55,Data!R:S,2,FALSE)))</f>
        <v/>
      </c>
      <c r="O55" s="65"/>
      <c r="P55" s="100" t="str">
        <f>IF(O55="","",IF(ISNA(VLOOKUP(O55,Data!U:V,2,FALSE))=TRUE,"Does not exist, please check and re-enter",VLOOKUP(O55,Data!U:V,2,FALSE)))</f>
        <v/>
      </c>
      <c r="Q55" s="29"/>
      <c r="R55" s="60">
        <v>0</v>
      </c>
      <c r="S55" s="54" t="str">
        <f t="shared" si="10"/>
        <v/>
      </c>
      <c r="T55" s="28"/>
      <c r="U55" s="103"/>
    </row>
    <row r="56" spans="1:21" ht="18" customHeight="1" x14ac:dyDescent="0.25">
      <c r="A56" s="38" t="s">
        <v>9</v>
      </c>
      <c r="B56" s="38">
        <v>256</v>
      </c>
      <c r="C56" s="50" t="str">
        <f t="shared" si="11"/>
        <v/>
      </c>
      <c r="D56" s="38" t="str">
        <f t="shared" si="8"/>
        <v>2017/18</v>
      </c>
      <c r="E56" s="38" t="str">
        <f t="shared" si="9"/>
        <v/>
      </c>
      <c r="F56" s="39" t="str">
        <f t="shared" si="15"/>
        <v/>
      </c>
      <c r="G56" s="39" t="str">
        <f t="shared" si="12"/>
        <v/>
      </c>
      <c r="H56" s="47" t="str">
        <f t="shared" si="16"/>
        <v/>
      </c>
      <c r="I56" s="39" t="str">
        <f t="shared" si="14"/>
        <v/>
      </c>
      <c r="L56" s="53">
        <v>13</v>
      </c>
      <c r="M56" s="109"/>
      <c r="N56" s="100" t="str">
        <f>IF(M56="","",IF(ISNA(VLOOKUP(M56,Data!R:S,2,FALSE))=TRUE,"Does not exist, please check and re-enter",VLOOKUP(M56,Data!R:S,2,FALSE)))</f>
        <v/>
      </c>
      <c r="O56" s="65"/>
      <c r="P56" s="100" t="str">
        <f>IF(O56="","",IF(ISNA(VLOOKUP(O56,Data!U:V,2,FALSE))=TRUE,"Does not exist, please check and re-enter",VLOOKUP(O56,Data!U:V,2,FALSE)))</f>
        <v/>
      </c>
      <c r="Q56" s="29"/>
      <c r="R56" s="60">
        <v>0</v>
      </c>
      <c r="S56" s="54" t="str">
        <f t="shared" si="10"/>
        <v/>
      </c>
      <c r="T56" s="28"/>
      <c r="U56" s="103"/>
    </row>
    <row r="57" spans="1:21" ht="18" customHeight="1" x14ac:dyDescent="0.25">
      <c r="A57" s="38" t="s">
        <v>9</v>
      </c>
      <c r="B57" s="38">
        <v>257</v>
      </c>
      <c r="C57" s="50" t="str">
        <f t="shared" si="11"/>
        <v/>
      </c>
      <c r="D57" s="38" t="str">
        <f t="shared" si="8"/>
        <v>2017/18</v>
      </c>
      <c r="E57" s="38" t="str">
        <f t="shared" si="9"/>
        <v/>
      </c>
      <c r="F57" s="39" t="str">
        <f t="shared" si="15"/>
        <v/>
      </c>
      <c r="G57" s="39" t="str">
        <f t="shared" si="12"/>
        <v/>
      </c>
      <c r="H57" s="47" t="str">
        <f t="shared" si="16"/>
        <v/>
      </c>
      <c r="I57" s="39" t="str">
        <f t="shared" si="14"/>
        <v/>
      </c>
      <c r="L57" s="53">
        <v>14</v>
      </c>
      <c r="M57" s="109"/>
      <c r="N57" s="100" t="str">
        <f>IF(M57="","",IF(ISNA(VLOOKUP(M57,Data!R:S,2,FALSE))=TRUE,"Does not exist, please check and re-enter",VLOOKUP(M57,Data!R:S,2,FALSE)))</f>
        <v/>
      </c>
      <c r="O57" s="65"/>
      <c r="P57" s="100" t="str">
        <f>IF(O57="","",IF(ISNA(VLOOKUP(O57,Data!U:V,2,FALSE))=TRUE,"Does not exist, please check and re-enter",VLOOKUP(O57,Data!U:V,2,FALSE)))</f>
        <v/>
      </c>
      <c r="Q57" s="29"/>
      <c r="R57" s="60">
        <v>0</v>
      </c>
      <c r="S57" s="54" t="str">
        <f t="shared" si="10"/>
        <v/>
      </c>
      <c r="T57" s="28"/>
      <c r="U57" s="103"/>
    </row>
    <row r="58" spans="1:21" ht="18" customHeight="1" x14ac:dyDescent="0.25">
      <c r="A58" s="38" t="s">
        <v>9</v>
      </c>
      <c r="B58" s="38">
        <v>258</v>
      </c>
      <c r="C58" s="50" t="str">
        <f t="shared" si="11"/>
        <v/>
      </c>
      <c r="D58" s="38" t="str">
        <f t="shared" si="8"/>
        <v>2017/18</v>
      </c>
      <c r="E58" s="38" t="str">
        <f t="shared" si="9"/>
        <v/>
      </c>
      <c r="F58" s="39" t="str">
        <f t="shared" si="15"/>
        <v/>
      </c>
      <c r="G58" s="39" t="str">
        <f t="shared" si="12"/>
        <v/>
      </c>
      <c r="H58" s="47" t="str">
        <f t="shared" si="16"/>
        <v/>
      </c>
      <c r="I58" s="39" t="str">
        <f t="shared" si="14"/>
        <v/>
      </c>
      <c r="L58" s="53">
        <v>15</v>
      </c>
      <c r="M58" s="109"/>
      <c r="N58" s="100" t="str">
        <f>IF(M58="","",IF(ISNA(VLOOKUP(M58,Data!R:S,2,FALSE))=TRUE,"Does not exist, please check and re-enter",VLOOKUP(M58,Data!R:S,2,FALSE)))</f>
        <v/>
      </c>
      <c r="O58" s="65"/>
      <c r="P58" s="100" t="str">
        <f>IF(O58="","",IF(ISNA(VLOOKUP(O58,Data!U:V,2,FALSE))=TRUE,"Does not exist, please check and re-enter",VLOOKUP(O58,Data!U:V,2,FALSE)))</f>
        <v/>
      </c>
      <c r="Q58" s="29"/>
      <c r="R58" s="60">
        <v>0</v>
      </c>
      <c r="S58" s="54" t="str">
        <f t="shared" si="10"/>
        <v/>
      </c>
      <c r="T58" s="28"/>
      <c r="U58" s="103"/>
    </row>
    <row r="59" spans="1:21" ht="18" customHeight="1" x14ac:dyDescent="0.25">
      <c r="A59" s="38" t="s">
        <v>9</v>
      </c>
      <c r="B59" s="38">
        <v>259</v>
      </c>
      <c r="C59" s="50" t="str">
        <f t="shared" si="11"/>
        <v/>
      </c>
      <c r="D59" s="38" t="str">
        <f t="shared" si="8"/>
        <v>2017/18</v>
      </c>
      <c r="E59" s="38" t="str">
        <f t="shared" si="9"/>
        <v/>
      </c>
      <c r="F59" s="39" t="str">
        <f t="shared" si="15"/>
        <v/>
      </c>
      <c r="G59" s="39" t="str">
        <f t="shared" si="12"/>
        <v/>
      </c>
      <c r="H59" s="47" t="str">
        <f t="shared" si="16"/>
        <v/>
      </c>
      <c r="I59" s="39" t="str">
        <f t="shared" si="14"/>
        <v/>
      </c>
      <c r="L59" s="53">
        <v>16</v>
      </c>
      <c r="M59" s="109"/>
      <c r="N59" s="100" t="str">
        <f>IF(M59="","",IF(ISNA(VLOOKUP(M59,Data!R:S,2,FALSE))=TRUE,"Does not exist, please check and re-enter",VLOOKUP(M59,Data!R:S,2,FALSE)))</f>
        <v/>
      </c>
      <c r="O59" s="65"/>
      <c r="P59" s="100" t="str">
        <f>IF(O59="","",IF(ISNA(VLOOKUP(O59,Data!U:V,2,FALSE))=TRUE,"Does not exist, please check and re-enter",VLOOKUP(O59,Data!U:V,2,FALSE)))</f>
        <v/>
      </c>
      <c r="Q59" s="29"/>
      <c r="R59" s="60">
        <v>0</v>
      </c>
      <c r="S59" s="54" t="str">
        <f t="shared" si="10"/>
        <v/>
      </c>
      <c r="T59" s="28"/>
      <c r="U59" s="103"/>
    </row>
    <row r="60" spans="1:21" ht="18" customHeight="1" x14ac:dyDescent="0.25">
      <c r="A60" s="38" t="s">
        <v>9</v>
      </c>
      <c r="B60" s="38">
        <v>260</v>
      </c>
      <c r="C60" s="50" t="str">
        <f t="shared" si="11"/>
        <v/>
      </c>
      <c r="D60" s="38" t="str">
        <f t="shared" si="8"/>
        <v>2017/18</v>
      </c>
      <c r="E60" s="38" t="str">
        <f t="shared" si="9"/>
        <v/>
      </c>
      <c r="F60" s="39" t="str">
        <f t="shared" si="15"/>
        <v/>
      </c>
      <c r="G60" s="39" t="str">
        <f t="shared" si="12"/>
        <v/>
      </c>
      <c r="H60" s="47" t="str">
        <f t="shared" si="16"/>
        <v/>
      </c>
      <c r="I60" s="39" t="str">
        <f t="shared" si="14"/>
        <v/>
      </c>
      <c r="L60" s="53">
        <v>17</v>
      </c>
      <c r="M60" s="109"/>
      <c r="N60" s="100" t="str">
        <f>IF(M60="","",IF(ISNA(VLOOKUP(M60,Data!R:S,2,FALSE))=TRUE,"Does not exist, please check and re-enter",VLOOKUP(M60,Data!R:S,2,FALSE)))</f>
        <v/>
      </c>
      <c r="O60" s="65"/>
      <c r="P60" s="100" t="str">
        <f>IF(O60="","",IF(ISNA(VLOOKUP(O60,Data!U:V,2,FALSE))=TRUE,"Does not exist, please check and re-enter",VLOOKUP(O60,Data!U:V,2,FALSE)))</f>
        <v/>
      </c>
      <c r="Q60" s="29"/>
      <c r="R60" s="60">
        <v>0</v>
      </c>
      <c r="S60" s="54" t="str">
        <f t="shared" si="10"/>
        <v/>
      </c>
      <c r="T60" s="28"/>
      <c r="U60" s="103"/>
    </row>
    <row r="61" spans="1:21" s="42" customFormat="1" ht="18" customHeight="1" x14ac:dyDescent="0.25">
      <c r="A61" s="38" t="s">
        <v>9</v>
      </c>
      <c r="B61" s="38">
        <v>261</v>
      </c>
      <c r="C61" s="50" t="str">
        <f t="shared" si="11"/>
        <v/>
      </c>
      <c r="D61" s="38" t="str">
        <f t="shared" si="8"/>
        <v>2017/18</v>
      </c>
      <c r="E61" s="38" t="str">
        <f t="shared" si="9"/>
        <v/>
      </c>
      <c r="F61" s="39" t="str">
        <f t="shared" si="15"/>
        <v/>
      </c>
      <c r="G61" s="39" t="str">
        <f t="shared" si="12"/>
        <v/>
      </c>
      <c r="H61" s="47" t="str">
        <f t="shared" si="16"/>
        <v/>
      </c>
      <c r="I61" s="39" t="str">
        <f t="shared" si="14"/>
        <v/>
      </c>
      <c r="J61" s="39"/>
      <c r="K61" s="39"/>
      <c r="L61" s="53">
        <v>18</v>
      </c>
      <c r="M61" s="109"/>
      <c r="N61" s="100" t="str">
        <f>IF(M61="","",IF(ISNA(VLOOKUP(M61,Data!R:S,2,FALSE))=TRUE,"Does not exist, please check and re-enter",VLOOKUP(M61,Data!R:S,2,FALSE)))</f>
        <v/>
      </c>
      <c r="O61" s="65"/>
      <c r="P61" s="100" t="str">
        <f>IF(O61="","",IF(ISNA(VLOOKUP(O61,Data!U:V,2,FALSE))=TRUE,"Does not exist, please check and re-enter",VLOOKUP(O61,Data!U:V,2,FALSE)))</f>
        <v/>
      </c>
      <c r="Q61" s="29"/>
      <c r="R61" s="60">
        <v>0</v>
      </c>
      <c r="S61" s="54" t="str">
        <f t="shared" si="10"/>
        <v/>
      </c>
      <c r="T61" s="28"/>
      <c r="U61" s="103"/>
    </row>
    <row r="62" spans="1:21" s="42" customFormat="1" ht="18" customHeight="1" x14ac:dyDescent="0.25">
      <c r="A62" s="38" t="s">
        <v>9</v>
      </c>
      <c r="B62" s="38">
        <v>262</v>
      </c>
      <c r="C62" s="50" t="str">
        <f t="shared" si="11"/>
        <v/>
      </c>
      <c r="D62" s="38" t="str">
        <f t="shared" si="8"/>
        <v>2017/18</v>
      </c>
      <c r="E62" s="38" t="str">
        <f t="shared" si="9"/>
        <v/>
      </c>
      <c r="F62" s="39" t="str">
        <f t="shared" si="15"/>
        <v/>
      </c>
      <c r="G62" s="39" t="str">
        <f t="shared" si="12"/>
        <v/>
      </c>
      <c r="H62" s="47" t="str">
        <f t="shared" si="16"/>
        <v/>
      </c>
      <c r="I62" s="39" t="str">
        <f t="shared" si="14"/>
        <v/>
      </c>
      <c r="J62" s="39"/>
      <c r="K62" s="39"/>
      <c r="L62" s="53">
        <v>19</v>
      </c>
      <c r="M62" s="109"/>
      <c r="N62" s="100" t="str">
        <f>IF(M62="","",IF(ISNA(VLOOKUP(M62,Data!R:S,2,FALSE))=TRUE,"Does not exist, please check and re-enter",VLOOKUP(M62,Data!R:S,2,FALSE)))</f>
        <v/>
      </c>
      <c r="O62" s="65"/>
      <c r="P62" s="100" t="str">
        <f>IF(O62="","",IF(ISNA(VLOOKUP(O62,Data!U:V,2,FALSE))=TRUE,"Does not exist, please check and re-enter",VLOOKUP(O62,Data!U:V,2,FALSE)))</f>
        <v/>
      </c>
      <c r="Q62" s="29"/>
      <c r="R62" s="60">
        <v>0</v>
      </c>
      <c r="S62" s="54" t="str">
        <f t="shared" si="10"/>
        <v/>
      </c>
      <c r="T62" s="28"/>
      <c r="U62" s="103"/>
    </row>
    <row r="63" spans="1:21" s="42" customFormat="1" ht="18" customHeight="1" x14ac:dyDescent="0.25">
      <c r="A63" s="38" t="s">
        <v>9</v>
      </c>
      <c r="B63" s="38">
        <v>263</v>
      </c>
      <c r="C63" s="50" t="str">
        <f t="shared" si="11"/>
        <v/>
      </c>
      <c r="D63" s="38" t="str">
        <f t="shared" si="8"/>
        <v>2017/18</v>
      </c>
      <c r="E63" s="38" t="str">
        <f t="shared" si="9"/>
        <v/>
      </c>
      <c r="F63" s="39" t="str">
        <f t="shared" si="15"/>
        <v/>
      </c>
      <c r="G63" s="39" t="str">
        <f t="shared" si="12"/>
        <v/>
      </c>
      <c r="H63" s="47" t="str">
        <f t="shared" si="16"/>
        <v/>
      </c>
      <c r="I63" s="39" t="str">
        <f t="shared" si="14"/>
        <v/>
      </c>
      <c r="J63" s="39"/>
      <c r="K63" s="39"/>
      <c r="L63" s="53">
        <v>20</v>
      </c>
      <c r="M63" s="109"/>
      <c r="N63" s="100" t="str">
        <f>IF(M63="","",IF(ISNA(VLOOKUP(M63,Data!R:S,2,FALSE))=TRUE,"Does not exist, please check and re-enter",VLOOKUP(M63,Data!R:S,2,FALSE)))</f>
        <v/>
      </c>
      <c r="O63" s="65"/>
      <c r="P63" s="100" t="str">
        <f>IF(O63="","",IF(ISNA(VLOOKUP(O63,Data!U:V,2,FALSE))=TRUE,"Does not exist, please check and re-enter",VLOOKUP(O63,Data!U:V,2,FALSE)))</f>
        <v/>
      </c>
      <c r="Q63" s="29"/>
      <c r="R63" s="60">
        <v>0</v>
      </c>
      <c r="S63" s="54" t="str">
        <f t="shared" si="10"/>
        <v/>
      </c>
      <c r="T63" s="28"/>
      <c r="U63" s="103"/>
    </row>
    <row r="64" spans="1:21" s="42" customFormat="1" ht="18" customHeight="1" thickBot="1" x14ac:dyDescent="0.3">
      <c r="A64" s="38" t="s">
        <v>9</v>
      </c>
      <c r="B64" s="38">
        <v>264</v>
      </c>
      <c r="C64" s="50" t="str">
        <f t="shared" si="11"/>
        <v/>
      </c>
      <c r="D64" s="38" t="str">
        <f t="shared" si="8"/>
        <v>2017/18</v>
      </c>
      <c r="E64" s="38" t="str">
        <f t="shared" si="9"/>
        <v/>
      </c>
      <c r="H64" s="47"/>
      <c r="L64" s="38"/>
      <c r="M64" s="41"/>
      <c r="N64" s="41"/>
      <c r="O64" s="8"/>
      <c r="P64" s="8"/>
      <c r="Q64" s="55">
        <f>SUM(Q44:Q63)</f>
        <v>0</v>
      </c>
      <c r="R64" s="55">
        <f>SUM(R44:R63)</f>
        <v>0</v>
      </c>
      <c r="S64" s="55">
        <f>SUM(S44:S63)</f>
        <v>0</v>
      </c>
      <c r="T64" s="39"/>
    </row>
    <row r="65" spans="1:21" s="42" customFormat="1" ht="9" customHeight="1" x14ac:dyDescent="0.25">
      <c r="A65" s="38" t="s">
        <v>9</v>
      </c>
      <c r="B65" s="38">
        <v>265</v>
      </c>
      <c r="C65" s="50" t="str">
        <f t="shared" si="11"/>
        <v/>
      </c>
      <c r="D65" s="38" t="str">
        <f t="shared" si="8"/>
        <v>2017/18</v>
      </c>
      <c r="E65" s="38" t="str">
        <f t="shared" si="9"/>
        <v/>
      </c>
      <c r="H65" s="47"/>
      <c r="L65" s="38"/>
      <c r="M65" s="41"/>
      <c r="N65" s="41"/>
      <c r="O65" s="8"/>
      <c r="P65" s="8"/>
      <c r="Q65" s="61"/>
      <c r="R65" s="61"/>
      <c r="S65" s="61"/>
      <c r="T65" s="39"/>
    </row>
    <row r="66" spans="1:21" s="42" customFormat="1" ht="18" customHeight="1" x14ac:dyDescent="0.25">
      <c r="A66" s="38" t="s">
        <v>9</v>
      </c>
      <c r="B66" s="38">
        <v>266</v>
      </c>
      <c r="C66" s="50" t="str">
        <f t="shared" si="11"/>
        <v/>
      </c>
      <c r="D66" s="38" t="str">
        <f t="shared" si="8"/>
        <v>2017/18</v>
      </c>
      <c r="E66" s="38" t="str">
        <f t="shared" si="9"/>
        <v/>
      </c>
      <c r="H66" s="47"/>
      <c r="L66" s="38"/>
      <c r="M66" s="41"/>
      <c r="N66" s="41"/>
      <c r="O66" s="8"/>
      <c r="P66" s="8"/>
      <c r="Q66" s="61"/>
      <c r="R66" s="61"/>
      <c r="S66" s="61"/>
      <c r="T66" s="39"/>
    </row>
    <row r="67" spans="1:21" ht="18" customHeight="1" x14ac:dyDescent="0.25">
      <c r="A67" s="38" t="s">
        <v>9</v>
      </c>
      <c r="B67" s="38">
        <v>267</v>
      </c>
      <c r="C67" s="50" t="str">
        <f t="shared" si="11"/>
        <v/>
      </c>
      <c r="D67" s="38" t="str">
        <f t="shared" si="8"/>
        <v>2017/18</v>
      </c>
      <c r="E67" s="38" t="str">
        <f t="shared" si="9"/>
        <v/>
      </c>
      <c r="F67" s="39" t="str">
        <f>IF(H67="","","EBO"&amp;"9400")</f>
        <v/>
      </c>
      <c r="G67" s="40"/>
      <c r="H67" s="40" t="str">
        <f>IF(Q71="","",-SUM(S91))</f>
        <v/>
      </c>
      <c r="I67" s="39" t="str">
        <f>IF(H67="","","PayPoint PP "&amp;Q67&amp;"-"&amp;Q68)</f>
        <v/>
      </c>
      <c r="K67" s="38" t="s">
        <v>746</v>
      </c>
      <c r="N67" s="62"/>
      <c r="P67" s="95" t="s">
        <v>131</v>
      </c>
      <c r="Q67" s="161"/>
      <c r="R67" s="161"/>
    </row>
    <row r="68" spans="1:21" ht="18" customHeight="1" x14ac:dyDescent="0.25">
      <c r="A68" s="38" t="s">
        <v>9</v>
      </c>
      <c r="B68" s="38">
        <v>268</v>
      </c>
      <c r="C68" s="50" t="str">
        <f t="shared" si="11"/>
        <v/>
      </c>
      <c r="D68" s="38" t="str">
        <f t="shared" si="8"/>
        <v>2017/18</v>
      </c>
      <c r="E68" s="38" t="str">
        <f t="shared" si="9"/>
        <v/>
      </c>
      <c r="F68" s="39" t="str">
        <f>IF(H67="","","EBO"&amp;"9425")</f>
        <v/>
      </c>
      <c r="G68" s="42" t="str">
        <f>IF(F68="","","B_BFWD")</f>
        <v/>
      </c>
      <c r="H68" s="40" t="str">
        <f>IF(G68="","",SUM(Q91))</f>
        <v/>
      </c>
      <c r="I68" s="39" t="str">
        <f>IF(H68="","","PayPoint PP "&amp;Q67&amp;"-"&amp;Q68)</f>
        <v/>
      </c>
      <c r="N68" s="62"/>
      <c r="P68" s="95" t="s">
        <v>132</v>
      </c>
      <c r="Q68" s="161"/>
      <c r="R68" s="161"/>
    </row>
    <row r="69" spans="1:21" ht="18" customHeight="1" x14ac:dyDescent="0.25">
      <c r="A69" s="38" t="s">
        <v>9</v>
      </c>
      <c r="B69" s="38">
        <v>269</v>
      </c>
      <c r="C69" s="50" t="str">
        <f t="shared" si="11"/>
        <v/>
      </c>
      <c r="D69" s="38" t="str">
        <f t="shared" si="8"/>
        <v>2017/18</v>
      </c>
      <c r="E69" s="38" t="str">
        <f t="shared" si="9"/>
        <v/>
      </c>
      <c r="F69" s="39" t="str">
        <f>IF(H67="","","EBO"&amp;"9425")</f>
        <v/>
      </c>
      <c r="G69" s="42" t="str">
        <f>IF(F69="","","B_BFWD")</f>
        <v/>
      </c>
      <c r="H69" s="40" t="str">
        <f>IF(G69="","",-SUM(Q91))</f>
        <v/>
      </c>
      <c r="I69" s="39" t="str">
        <f>IF(H69="","","PayPoint PP "&amp;Q67&amp;"-"&amp;Q68)</f>
        <v/>
      </c>
    </row>
    <row r="70" spans="1:21" ht="18" customHeight="1" x14ac:dyDescent="0.25">
      <c r="A70" s="38" t="s">
        <v>9</v>
      </c>
      <c r="B70" s="38">
        <v>270</v>
      </c>
      <c r="C70" s="50" t="str">
        <f t="shared" si="11"/>
        <v/>
      </c>
      <c r="D70" s="38" t="str">
        <f t="shared" si="8"/>
        <v>2017/18</v>
      </c>
      <c r="E70" s="38" t="str">
        <f t="shared" si="9"/>
        <v/>
      </c>
      <c r="F70" s="39" t="str">
        <f>IF(H67="","","EBO"&amp;"9521")</f>
        <v/>
      </c>
      <c r="G70" s="42" t="str">
        <f>IF(F70="","",LEFT($O$5,4)&amp;RIGHT($O$5,2)&amp;"M"&amp;$O$3)</f>
        <v/>
      </c>
      <c r="H70" s="40" t="str">
        <f>IF(G70="","",SUM(R91))</f>
        <v/>
      </c>
      <c r="I70" s="39" t="str">
        <f>IF(H70="","","PayPoint PP "&amp;Q67&amp;"-"&amp;Q68)</f>
        <v/>
      </c>
      <c r="M70" s="67" t="s">
        <v>32</v>
      </c>
      <c r="N70" s="64"/>
      <c r="O70" s="64" t="s">
        <v>27</v>
      </c>
      <c r="P70" s="72"/>
      <c r="Q70" s="52" t="s">
        <v>29</v>
      </c>
      <c r="R70" s="52" t="s">
        <v>30</v>
      </c>
      <c r="S70" s="52" t="s">
        <v>28</v>
      </c>
      <c r="T70" s="53" t="s">
        <v>31</v>
      </c>
      <c r="U70" s="90" t="s">
        <v>465</v>
      </c>
    </row>
    <row r="71" spans="1:21" ht="18" customHeight="1" x14ac:dyDescent="0.25">
      <c r="A71" s="38" t="s">
        <v>9</v>
      </c>
      <c r="B71" s="38">
        <v>271</v>
      </c>
      <c r="C71" s="50" t="str">
        <f t="shared" si="11"/>
        <v/>
      </c>
      <c r="D71" s="38" t="str">
        <f t="shared" si="8"/>
        <v>2017/18</v>
      </c>
      <c r="E71" s="38" t="str">
        <f t="shared" si="9"/>
        <v/>
      </c>
      <c r="F71" s="39" t="str">
        <f>IF(Q71="","",$O$2&amp;M71)</f>
        <v/>
      </c>
      <c r="G71" s="39" t="str">
        <f>IF(Q71="","",O71)</f>
        <v/>
      </c>
      <c r="H71" s="47" t="str">
        <f>IF(Q71="","",SUM(Q71))</f>
        <v/>
      </c>
      <c r="I71" s="39" t="str">
        <f>IF(Q71="","",T71)</f>
        <v/>
      </c>
      <c r="L71" s="53">
        <v>1</v>
      </c>
      <c r="M71" s="92">
        <v>5155</v>
      </c>
      <c r="N71" s="100" t="str">
        <f>IF(M71="","",IF(ISNA(VLOOKUP(M71,Data!R:S,2,FALSE))=TRUE,"Does not exist, please check and re-enter",VLOOKUP(M71,Data!R:S,2,FALSE)))</f>
        <v xml:space="preserve"> Bank Charges</v>
      </c>
      <c r="O71" s="92" t="s">
        <v>10</v>
      </c>
      <c r="P71" s="100" t="str">
        <f>IF(O71="","",IF(ISNA(VLOOKUP(O71,Data!U:V,2,FALSE))=TRUE,"Does not exist, please check and re-enter",VLOOKUP(O71,Data!U:V,2,FALSE)))</f>
        <v>Administration</v>
      </c>
      <c r="Q71" s="29"/>
      <c r="R71" s="29"/>
      <c r="S71" s="54" t="str">
        <f t="shared" ref="S71:S90" si="17">IF(Q71="","",SUM(Q71:R71))</f>
        <v/>
      </c>
      <c r="T71" s="59" t="s">
        <v>144</v>
      </c>
      <c r="U71" s="103"/>
    </row>
    <row r="72" spans="1:21" ht="18" customHeight="1" x14ac:dyDescent="0.25">
      <c r="A72" s="38" t="s">
        <v>9</v>
      </c>
      <c r="B72" s="38">
        <v>272</v>
      </c>
      <c r="C72" s="50" t="str">
        <f t="shared" si="11"/>
        <v/>
      </c>
      <c r="D72" s="38" t="str">
        <f t="shared" si="8"/>
        <v>2017/18</v>
      </c>
      <c r="E72" s="38" t="str">
        <f t="shared" si="9"/>
        <v/>
      </c>
      <c r="F72" s="39" t="str">
        <f>IF(M72="","",$O$2&amp;M72)</f>
        <v/>
      </c>
      <c r="G72" s="39" t="str">
        <f t="shared" ref="G72:G90" si="18">IF(Q72="","",O72)</f>
        <v/>
      </c>
      <c r="H72" s="47" t="str">
        <f t="shared" ref="H72:H77" si="19">IF(Q72="","",SUM(Q72))</f>
        <v/>
      </c>
      <c r="I72" s="39" t="str">
        <f t="shared" ref="I72:I90" si="20">IF(T72="","",T72)</f>
        <v/>
      </c>
      <c r="L72" s="53">
        <v>2</v>
      </c>
      <c r="M72" s="109"/>
      <c r="N72" s="100" t="str">
        <f>IF(M72="","",IF(ISNA(VLOOKUP(M72,Data!R:S,2,FALSE))=TRUE,"Does not exist, please check and re-enter",VLOOKUP(M72,Data!R:S,2,FALSE)))</f>
        <v/>
      </c>
      <c r="O72" s="65"/>
      <c r="P72" s="100" t="str">
        <f>IF(O72="","",IF(ISNA(VLOOKUP(O72,Data!U:V,2,FALSE))=TRUE,"Does not exist, please check and re-enter",VLOOKUP(O72,Data!U:V,2,FALSE)))</f>
        <v/>
      </c>
      <c r="Q72" s="29"/>
      <c r="R72" s="60">
        <v>0</v>
      </c>
      <c r="S72" s="54" t="str">
        <f t="shared" si="17"/>
        <v/>
      </c>
      <c r="T72" s="28"/>
      <c r="U72" s="103"/>
    </row>
    <row r="73" spans="1:21" ht="18" customHeight="1" x14ac:dyDescent="0.25">
      <c r="A73" s="38" t="s">
        <v>9</v>
      </c>
      <c r="B73" s="38">
        <v>273</v>
      </c>
      <c r="C73" s="50" t="str">
        <f t="shared" si="11"/>
        <v/>
      </c>
      <c r="D73" s="38" t="str">
        <f t="shared" si="8"/>
        <v>2017/18</v>
      </c>
      <c r="E73" s="38" t="str">
        <f t="shared" si="9"/>
        <v/>
      </c>
      <c r="F73" s="39" t="str">
        <f t="shared" ref="F73:F90" si="21">IF(M73="","",$O$2&amp;M73)</f>
        <v/>
      </c>
      <c r="G73" s="39" t="str">
        <f t="shared" si="18"/>
        <v/>
      </c>
      <c r="H73" s="47" t="str">
        <f t="shared" si="19"/>
        <v/>
      </c>
      <c r="I73" s="39" t="str">
        <f t="shared" si="20"/>
        <v/>
      </c>
      <c r="L73" s="53">
        <v>3</v>
      </c>
      <c r="M73" s="109"/>
      <c r="N73" s="100" t="str">
        <f>IF(M73="","",IF(ISNA(VLOOKUP(M73,Data!R:S,2,FALSE))=TRUE,"Does not exist, please check and re-enter",VLOOKUP(M73,Data!R:S,2,FALSE)))</f>
        <v/>
      </c>
      <c r="O73" s="65"/>
      <c r="P73" s="100" t="str">
        <f>IF(O73="","",IF(ISNA(VLOOKUP(O73,Data!U:V,2,FALSE))=TRUE,"Does not exist, please check and re-enter",VLOOKUP(O73,Data!U:V,2,FALSE)))</f>
        <v/>
      </c>
      <c r="Q73" s="29"/>
      <c r="R73" s="60">
        <v>0</v>
      </c>
      <c r="S73" s="54" t="str">
        <f t="shared" si="17"/>
        <v/>
      </c>
      <c r="T73" s="28"/>
      <c r="U73" s="103"/>
    </row>
    <row r="74" spans="1:21" ht="18" customHeight="1" x14ac:dyDescent="0.25">
      <c r="A74" s="38" t="s">
        <v>9</v>
      </c>
      <c r="B74" s="38">
        <v>274</v>
      </c>
      <c r="C74" s="50" t="str">
        <f t="shared" si="11"/>
        <v/>
      </c>
      <c r="D74" s="38" t="str">
        <f t="shared" si="8"/>
        <v>2017/18</v>
      </c>
      <c r="E74" s="38" t="str">
        <f t="shared" si="9"/>
        <v/>
      </c>
      <c r="F74" s="39" t="str">
        <f t="shared" si="21"/>
        <v/>
      </c>
      <c r="G74" s="39" t="str">
        <f t="shared" si="18"/>
        <v/>
      </c>
      <c r="H74" s="47" t="str">
        <f t="shared" si="19"/>
        <v/>
      </c>
      <c r="I74" s="39" t="str">
        <f t="shared" si="20"/>
        <v/>
      </c>
      <c r="L74" s="53">
        <v>4</v>
      </c>
      <c r="M74" s="109"/>
      <c r="N74" s="100" t="str">
        <f>IF(M74="","",IF(ISNA(VLOOKUP(M74,Data!R:S,2,FALSE))=TRUE,"Does not exist, please check and re-enter",VLOOKUP(M74,Data!R:S,2,FALSE)))</f>
        <v/>
      </c>
      <c r="O74" s="65"/>
      <c r="P74" s="100" t="str">
        <f>IF(O74="","",IF(ISNA(VLOOKUP(O74,Data!U:V,2,FALSE))=TRUE,"Does not exist, please check and re-enter",VLOOKUP(O74,Data!U:V,2,FALSE)))</f>
        <v/>
      </c>
      <c r="Q74" s="29"/>
      <c r="R74" s="60">
        <v>0</v>
      </c>
      <c r="S74" s="54" t="str">
        <f t="shared" si="17"/>
        <v/>
      </c>
      <c r="T74" s="28"/>
      <c r="U74" s="103"/>
    </row>
    <row r="75" spans="1:21" ht="18" customHeight="1" x14ac:dyDescent="0.25">
      <c r="A75" s="38" t="s">
        <v>9</v>
      </c>
      <c r="B75" s="38">
        <v>275</v>
      </c>
      <c r="C75" s="50" t="str">
        <f t="shared" si="11"/>
        <v/>
      </c>
      <c r="D75" s="38" t="str">
        <f t="shared" si="8"/>
        <v>2017/18</v>
      </c>
      <c r="E75" s="38" t="str">
        <f t="shared" si="9"/>
        <v/>
      </c>
      <c r="F75" s="39" t="str">
        <f t="shared" si="21"/>
        <v/>
      </c>
      <c r="G75" s="39" t="str">
        <f t="shared" si="18"/>
        <v/>
      </c>
      <c r="H75" s="47" t="str">
        <f t="shared" si="19"/>
        <v/>
      </c>
      <c r="I75" s="39" t="str">
        <f t="shared" si="20"/>
        <v/>
      </c>
      <c r="L75" s="53">
        <v>5</v>
      </c>
      <c r="M75" s="109"/>
      <c r="N75" s="100" t="str">
        <f>IF(M75="","",IF(ISNA(VLOOKUP(M75,Data!R:S,2,FALSE))=TRUE,"Does not exist, please check and re-enter",VLOOKUP(M75,Data!R:S,2,FALSE)))</f>
        <v/>
      </c>
      <c r="O75" s="65"/>
      <c r="P75" s="100" t="str">
        <f>IF(O75="","",IF(ISNA(VLOOKUP(O75,Data!U:V,2,FALSE))=TRUE,"Does not exist, please check and re-enter",VLOOKUP(O75,Data!U:V,2,FALSE)))</f>
        <v/>
      </c>
      <c r="Q75" s="29"/>
      <c r="R75" s="60">
        <v>0</v>
      </c>
      <c r="S75" s="54" t="str">
        <f t="shared" si="17"/>
        <v/>
      </c>
      <c r="T75" s="28"/>
      <c r="U75" s="103"/>
    </row>
    <row r="76" spans="1:21" ht="18" customHeight="1" x14ac:dyDescent="0.25">
      <c r="A76" s="38" t="s">
        <v>9</v>
      </c>
      <c r="B76" s="38">
        <v>276</v>
      </c>
      <c r="C76" s="50" t="str">
        <f t="shared" si="11"/>
        <v/>
      </c>
      <c r="D76" s="38" t="str">
        <f t="shared" si="8"/>
        <v>2017/18</v>
      </c>
      <c r="E76" s="38" t="str">
        <f t="shared" si="9"/>
        <v/>
      </c>
      <c r="F76" s="39" t="str">
        <f t="shared" si="21"/>
        <v/>
      </c>
      <c r="G76" s="39" t="str">
        <f t="shared" si="18"/>
        <v/>
      </c>
      <c r="H76" s="47" t="str">
        <f t="shared" si="19"/>
        <v/>
      </c>
      <c r="I76" s="39" t="str">
        <f t="shared" si="20"/>
        <v/>
      </c>
      <c r="L76" s="53">
        <v>6</v>
      </c>
      <c r="M76" s="109"/>
      <c r="N76" s="100" t="str">
        <f>IF(M76="","",IF(ISNA(VLOOKUP(M76,Data!R:S,2,FALSE))=TRUE,"Does not exist, please check and re-enter",VLOOKUP(M76,Data!R:S,2,FALSE)))</f>
        <v/>
      </c>
      <c r="O76" s="65"/>
      <c r="P76" s="100" t="str">
        <f>IF(O76="","",IF(ISNA(VLOOKUP(O76,Data!U:V,2,FALSE))=TRUE,"Does not exist, please check and re-enter",VLOOKUP(O76,Data!U:V,2,FALSE)))</f>
        <v/>
      </c>
      <c r="Q76" s="29"/>
      <c r="R76" s="60">
        <v>0</v>
      </c>
      <c r="S76" s="54" t="str">
        <f t="shared" si="17"/>
        <v/>
      </c>
      <c r="T76" s="28"/>
      <c r="U76" s="103"/>
    </row>
    <row r="77" spans="1:21" ht="18" customHeight="1" x14ac:dyDescent="0.25">
      <c r="A77" s="38" t="s">
        <v>9</v>
      </c>
      <c r="B77" s="38">
        <v>277</v>
      </c>
      <c r="C77" s="50" t="str">
        <f t="shared" ref="C77:C108" si="22">IF($O$4="","",$O$4)</f>
        <v/>
      </c>
      <c r="D77" s="38" t="str">
        <f t="shared" si="8"/>
        <v>2017/18</v>
      </c>
      <c r="E77" s="38" t="str">
        <f t="shared" si="9"/>
        <v/>
      </c>
      <c r="F77" s="39" t="str">
        <f t="shared" si="21"/>
        <v/>
      </c>
      <c r="G77" s="39" t="str">
        <f t="shared" si="18"/>
        <v/>
      </c>
      <c r="H77" s="47" t="str">
        <f t="shared" si="19"/>
        <v/>
      </c>
      <c r="I77" s="39" t="str">
        <f t="shared" si="20"/>
        <v/>
      </c>
      <c r="L77" s="53">
        <v>7</v>
      </c>
      <c r="M77" s="109"/>
      <c r="N77" s="100" t="str">
        <f>IF(M77="","",IF(ISNA(VLOOKUP(M77,Data!R:S,2,FALSE))=TRUE,"Does not exist, please check and re-enter",VLOOKUP(M77,Data!R:S,2,FALSE)))</f>
        <v/>
      </c>
      <c r="O77" s="65"/>
      <c r="P77" s="100" t="str">
        <f>IF(O77="","",IF(ISNA(VLOOKUP(O77,Data!U:V,2,FALSE))=TRUE,"Does not exist, please check and re-enter",VLOOKUP(O77,Data!U:V,2,FALSE)))</f>
        <v/>
      </c>
      <c r="Q77" s="29"/>
      <c r="R77" s="60">
        <v>0</v>
      </c>
      <c r="S77" s="54" t="str">
        <f t="shared" si="17"/>
        <v/>
      </c>
      <c r="T77" s="28"/>
      <c r="U77" s="103"/>
    </row>
    <row r="78" spans="1:21" ht="18" customHeight="1" x14ac:dyDescent="0.25">
      <c r="A78" s="38" t="s">
        <v>9</v>
      </c>
      <c r="B78" s="38">
        <v>278</v>
      </c>
      <c r="C78" s="50" t="str">
        <f t="shared" si="22"/>
        <v/>
      </c>
      <c r="D78" s="38" t="str">
        <f t="shared" si="8"/>
        <v>2017/18</v>
      </c>
      <c r="E78" s="38" t="str">
        <f t="shared" si="9"/>
        <v/>
      </c>
      <c r="F78" s="39" t="str">
        <f t="shared" si="21"/>
        <v/>
      </c>
      <c r="G78" s="39" t="str">
        <f t="shared" si="18"/>
        <v/>
      </c>
      <c r="H78" s="47" t="str">
        <f>IF(Q78="","",SUM(Q78))</f>
        <v/>
      </c>
      <c r="I78" s="39" t="str">
        <f t="shared" si="20"/>
        <v/>
      </c>
      <c r="L78" s="53">
        <v>8</v>
      </c>
      <c r="M78" s="109"/>
      <c r="N78" s="100" t="str">
        <f>IF(M78="","",IF(ISNA(VLOOKUP(M78,Data!R:S,2,FALSE))=TRUE,"Does not exist, please check and re-enter",VLOOKUP(M78,Data!R:S,2,FALSE)))</f>
        <v/>
      </c>
      <c r="O78" s="65"/>
      <c r="P78" s="100" t="str">
        <f>IF(O78="","",IF(ISNA(VLOOKUP(O78,Data!U:V,2,FALSE))=TRUE,"Does not exist, please check and re-enter",VLOOKUP(O78,Data!U:V,2,FALSE)))</f>
        <v/>
      </c>
      <c r="Q78" s="29"/>
      <c r="R78" s="60">
        <v>0</v>
      </c>
      <c r="S78" s="54" t="str">
        <f t="shared" si="17"/>
        <v/>
      </c>
      <c r="T78" s="28"/>
      <c r="U78" s="103"/>
    </row>
    <row r="79" spans="1:21" ht="18" customHeight="1" x14ac:dyDescent="0.25">
      <c r="A79" s="38" t="s">
        <v>9</v>
      </c>
      <c r="B79" s="38">
        <v>279</v>
      </c>
      <c r="C79" s="50" t="str">
        <f t="shared" si="22"/>
        <v/>
      </c>
      <c r="D79" s="38" t="str">
        <f t="shared" si="8"/>
        <v>2017/18</v>
      </c>
      <c r="E79" s="38" t="str">
        <f t="shared" si="9"/>
        <v/>
      </c>
      <c r="F79" s="39" t="str">
        <f t="shared" si="21"/>
        <v/>
      </c>
      <c r="G79" s="39" t="str">
        <f t="shared" si="18"/>
        <v/>
      </c>
      <c r="H79" s="47" t="str">
        <f t="shared" ref="H79:H90" si="23">IF(Q79="","",SUM(Q79))</f>
        <v/>
      </c>
      <c r="I79" s="39" t="str">
        <f t="shared" si="20"/>
        <v/>
      </c>
      <c r="L79" s="53">
        <v>9</v>
      </c>
      <c r="M79" s="109"/>
      <c r="N79" s="100" t="str">
        <f>IF(M79="","",IF(ISNA(VLOOKUP(M79,Data!R:S,2,FALSE))=TRUE,"Does not exist, please check and re-enter",VLOOKUP(M79,Data!R:S,2,FALSE)))</f>
        <v/>
      </c>
      <c r="O79" s="65"/>
      <c r="P79" s="100" t="str">
        <f>IF(O79="","",IF(ISNA(VLOOKUP(O79,Data!U:V,2,FALSE))=TRUE,"Does not exist, please check and re-enter",VLOOKUP(O79,Data!U:V,2,FALSE)))</f>
        <v/>
      </c>
      <c r="Q79" s="29"/>
      <c r="R79" s="60">
        <v>0</v>
      </c>
      <c r="S79" s="54" t="str">
        <f t="shared" si="17"/>
        <v/>
      </c>
      <c r="T79" s="28"/>
      <c r="U79" s="103"/>
    </row>
    <row r="80" spans="1:21" ht="18" customHeight="1" x14ac:dyDescent="0.25">
      <c r="A80" s="38" t="s">
        <v>9</v>
      </c>
      <c r="B80" s="38">
        <v>280</v>
      </c>
      <c r="C80" s="50" t="str">
        <f t="shared" si="22"/>
        <v/>
      </c>
      <c r="D80" s="38" t="str">
        <f t="shared" si="8"/>
        <v>2017/18</v>
      </c>
      <c r="E80" s="38" t="str">
        <f t="shared" si="9"/>
        <v/>
      </c>
      <c r="F80" s="39" t="str">
        <f t="shared" si="21"/>
        <v/>
      </c>
      <c r="G80" s="39" t="str">
        <f t="shared" si="18"/>
        <v/>
      </c>
      <c r="H80" s="47" t="str">
        <f t="shared" si="23"/>
        <v/>
      </c>
      <c r="I80" s="39" t="str">
        <f t="shared" si="20"/>
        <v/>
      </c>
      <c r="L80" s="53">
        <v>10</v>
      </c>
      <c r="M80" s="109"/>
      <c r="N80" s="100" t="str">
        <f>IF(M80="","",IF(ISNA(VLOOKUP(M80,Data!R:S,2,FALSE))=TRUE,"Does not exist, please check and re-enter",VLOOKUP(M80,Data!R:S,2,FALSE)))</f>
        <v/>
      </c>
      <c r="O80" s="65"/>
      <c r="P80" s="100" t="str">
        <f>IF(O80="","",IF(ISNA(VLOOKUP(O80,Data!U:V,2,FALSE))=TRUE,"Does not exist, please check and re-enter",VLOOKUP(O80,Data!U:V,2,FALSE)))</f>
        <v/>
      </c>
      <c r="Q80" s="29"/>
      <c r="R80" s="60">
        <v>0</v>
      </c>
      <c r="S80" s="54" t="str">
        <f t="shared" si="17"/>
        <v/>
      </c>
      <c r="T80" s="28"/>
      <c r="U80" s="103"/>
    </row>
    <row r="81" spans="1:21" ht="18" customHeight="1" x14ac:dyDescent="0.25">
      <c r="A81" s="38" t="s">
        <v>9</v>
      </c>
      <c r="B81" s="38">
        <v>281</v>
      </c>
      <c r="C81" s="50" t="str">
        <f t="shared" si="22"/>
        <v/>
      </c>
      <c r="D81" s="38" t="str">
        <f t="shared" si="8"/>
        <v>2017/18</v>
      </c>
      <c r="E81" s="38" t="str">
        <f t="shared" si="9"/>
        <v/>
      </c>
      <c r="F81" s="39" t="str">
        <f t="shared" si="21"/>
        <v/>
      </c>
      <c r="G81" s="39" t="str">
        <f t="shared" si="18"/>
        <v/>
      </c>
      <c r="H81" s="47" t="str">
        <f t="shared" si="23"/>
        <v/>
      </c>
      <c r="I81" s="39" t="str">
        <f t="shared" si="20"/>
        <v/>
      </c>
      <c r="L81" s="53">
        <v>11</v>
      </c>
      <c r="M81" s="109"/>
      <c r="N81" s="100" t="str">
        <f>IF(M81="","",IF(ISNA(VLOOKUP(M81,Data!R:S,2,FALSE))=TRUE,"Does not exist, please check and re-enter",VLOOKUP(M81,Data!R:S,2,FALSE)))</f>
        <v/>
      </c>
      <c r="O81" s="65"/>
      <c r="P81" s="100" t="str">
        <f>IF(O81="","",IF(ISNA(VLOOKUP(O81,Data!U:V,2,FALSE))=TRUE,"Does not exist, please check and re-enter",VLOOKUP(O81,Data!U:V,2,FALSE)))</f>
        <v/>
      </c>
      <c r="Q81" s="29"/>
      <c r="R81" s="60">
        <v>0</v>
      </c>
      <c r="S81" s="54" t="str">
        <f t="shared" si="17"/>
        <v/>
      </c>
      <c r="T81" s="28"/>
      <c r="U81" s="103"/>
    </row>
    <row r="82" spans="1:21" ht="18" customHeight="1" x14ac:dyDescent="0.25">
      <c r="A82" s="38" t="s">
        <v>9</v>
      </c>
      <c r="B82" s="38">
        <v>282</v>
      </c>
      <c r="C82" s="50" t="str">
        <f t="shared" si="22"/>
        <v/>
      </c>
      <c r="D82" s="38" t="str">
        <f t="shared" si="8"/>
        <v>2017/18</v>
      </c>
      <c r="E82" s="38" t="str">
        <f t="shared" si="9"/>
        <v/>
      </c>
      <c r="F82" s="39" t="str">
        <f t="shared" si="21"/>
        <v/>
      </c>
      <c r="G82" s="39" t="str">
        <f t="shared" si="18"/>
        <v/>
      </c>
      <c r="H82" s="47" t="str">
        <f t="shared" si="23"/>
        <v/>
      </c>
      <c r="I82" s="39" t="str">
        <f t="shared" si="20"/>
        <v/>
      </c>
      <c r="L82" s="53">
        <v>12</v>
      </c>
      <c r="M82" s="109"/>
      <c r="N82" s="100" t="str">
        <f>IF(M82="","",IF(ISNA(VLOOKUP(M82,Data!R:S,2,FALSE))=TRUE,"Does not exist, please check and re-enter",VLOOKUP(M82,Data!R:S,2,FALSE)))</f>
        <v/>
      </c>
      <c r="O82" s="65"/>
      <c r="P82" s="100" t="str">
        <f>IF(O82="","",IF(ISNA(VLOOKUP(O82,Data!U:V,2,FALSE))=TRUE,"Does not exist, please check and re-enter",VLOOKUP(O82,Data!U:V,2,FALSE)))</f>
        <v/>
      </c>
      <c r="Q82" s="29"/>
      <c r="R82" s="60">
        <v>0</v>
      </c>
      <c r="S82" s="54" t="str">
        <f t="shared" si="17"/>
        <v/>
      </c>
      <c r="T82" s="28"/>
      <c r="U82" s="103"/>
    </row>
    <row r="83" spans="1:21" ht="18" customHeight="1" x14ac:dyDescent="0.25">
      <c r="A83" s="38" t="s">
        <v>9</v>
      </c>
      <c r="B83" s="38">
        <v>283</v>
      </c>
      <c r="C83" s="50" t="str">
        <f t="shared" si="22"/>
        <v/>
      </c>
      <c r="D83" s="38" t="str">
        <f t="shared" si="8"/>
        <v>2017/18</v>
      </c>
      <c r="E83" s="38" t="str">
        <f t="shared" si="9"/>
        <v/>
      </c>
      <c r="F83" s="39" t="str">
        <f t="shared" si="21"/>
        <v/>
      </c>
      <c r="G83" s="39" t="str">
        <f t="shared" si="18"/>
        <v/>
      </c>
      <c r="H83" s="47" t="str">
        <f t="shared" si="23"/>
        <v/>
      </c>
      <c r="I83" s="39" t="str">
        <f t="shared" si="20"/>
        <v/>
      </c>
      <c r="L83" s="53">
        <v>13</v>
      </c>
      <c r="M83" s="109"/>
      <c r="N83" s="100" t="str">
        <f>IF(M83="","",IF(ISNA(VLOOKUP(M83,Data!R:S,2,FALSE))=TRUE,"Does not exist, please check and re-enter",VLOOKUP(M83,Data!R:S,2,FALSE)))</f>
        <v/>
      </c>
      <c r="O83" s="65"/>
      <c r="P83" s="100" t="str">
        <f>IF(O83="","",IF(ISNA(VLOOKUP(O83,Data!U:V,2,FALSE))=TRUE,"Does not exist, please check and re-enter",VLOOKUP(O83,Data!U:V,2,FALSE)))</f>
        <v/>
      </c>
      <c r="Q83" s="29"/>
      <c r="R83" s="60">
        <v>0</v>
      </c>
      <c r="S83" s="54" t="str">
        <f t="shared" si="17"/>
        <v/>
      </c>
      <c r="T83" s="28"/>
      <c r="U83" s="103"/>
    </row>
    <row r="84" spans="1:21" ht="18" customHeight="1" x14ac:dyDescent="0.25">
      <c r="A84" s="38" t="s">
        <v>9</v>
      </c>
      <c r="B84" s="38">
        <v>284</v>
      </c>
      <c r="C84" s="50" t="str">
        <f t="shared" si="22"/>
        <v/>
      </c>
      <c r="D84" s="38" t="str">
        <f t="shared" si="8"/>
        <v>2017/18</v>
      </c>
      <c r="E84" s="38" t="str">
        <f t="shared" si="9"/>
        <v/>
      </c>
      <c r="F84" s="39" t="str">
        <f t="shared" si="21"/>
        <v/>
      </c>
      <c r="G84" s="39" t="str">
        <f t="shared" si="18"/>
        <v/>
      </c>
      <c r="H84" s="47" t="str">
        <f t="shared" si="23"/>
        <v/>
      </c>
      <c r="I84" s="39" t="str">
        <f t="shared" si="20"/>
        <v/>
      </c>
      <c r="L84" s="53">
        <v>14</v>
      </c>
      <c r="M84" s="109"/>
      <c r="N84" s="100" t="str">
        <f>IF(M84="","",IF(ISNA(VLOOKUP(M84,Data!R:S,2,FALSE))=TRUE,"Does not exist, please check and re-enter",VLOOKUP(M84,Data!R:S,2,FALSE)))</f>
        <v/>
      </c>
      <c r="O84" s="65"/>
      <c r="P84" s="100" t="str">
        <f>IF(O84="","",IF(ISNA(VLOOKUP(O84,Data!U:V,2,FALSE))=TRUE,"Does not exist, please check and re-enter",VLOOKUP(O84,Data!U:V,2,FALSE)))</f>
        <v/>
      </c>
      <c r="Q84" s="29"/>
      <c r="R84" s="60">
        <v>0</v>
      </c>
      <c r="S84" s="54" t="str">
        <f t="shared" si="17"/>
        <v/>
      </c>
      <c r="T84" s="28"/>
      <c r="U84" s="103"/>
    </row>
    <row r="85" spans="1:21" ht="18" customHeight="1" x14ac:dyDescent="0.25">
      <c r="A85" s="38" t="s">
        <v>9</v>
      </c>
      <c r="B85" s="38">
        <v>285</v>
      </c>
      <c r="C85" s="50" t="str">
        <f t="shared" si="22"/>
        <v/>
      </c>
      <c r="D85" s="38" t="str">
        <f t="shared" si="8"/>
        <v>2017/18</v>
      </c>
      <c r="E85" s="38" t="str">
        <f t="shared" si="9"/>
        <v/>
      </c>
      <c r="F85" s="39" t="str">
        <f t="shared" si="21"/>
        <v/>
      </c>
      <c r="G85" s="39" t="str">
        <f t="shared" si="18"/>
        <v/>
      </c>
      <c r="H85" s="47" t="str">
        <f t="shared" si="23"/>
        <v/>
      </c>
      <c r="I85" s="39" t="str">
        <f t="shared" si="20"/>
        <v/>
      </c>
      <c r="L85" s="53">
        <v>15</v>
      </c>
      <c r="M85" s="109"/>
      <c r="N85" s="100" t="str">
        <f>IF(M85="","",IF(ISNA(VLOOKUP(M85,Data!R:S,2,FALSE))=TRUE,"Does not exist, please check and re-enter",VLOOKUP(M85,Data!R:S,2,FALSE)))</f>
        <v/>
      </c>
      <c r="O85" s="65"/>
      <c r="P85" s="100" t="str">
        <f>IF(O85="","",IF(ISNA(VLOOKUP(O85,Data!U:V,2,FALSE))=TRUE,"Does not exist, please check and re-enter",VLOOKUP(O85,Data!U:V,2,FALSE)))</f>
        <v/>
      </c>
      <c r="Q85" s="29"/>
      <c r="R85" s="60">
        <v>0</v>
      </c>
      <c r="S85" s="54" t="str">
        <f t="shared" si="17"/>
        <v/>
      </c>
      <c r="T85" s="28"/>
      <c r="U85" s="103"/>
    </row>
    <row r="86" spans="1:21" ht="18" customHeight="1" x14ac:dyDescent="0.25">
      <c r="A86" s="38" t="s">
        <v>9</v>
      </c>
      <c r="B86" s="38">
        <v>286</v>
      </c>
      <c r="C86" s="50" t="str">
        <f t="shared" si="22"/>
        <v/>
      </c>
      <c r="D86" s="38" t="str">
        <f t="shared" si="8"/>
        <v>2017/18</v>
      </c>
      <c r="E86" s="38" t="str">
        <f t="shared" si="9"/>
        <v/>
      </c>
      <c r="F86" s="39" t="str">
        <f t="shared" si="21"/>
        <v/>
      </c>
      <c r="G86" s="39" t="str">
        <f t="shared" si="18"/>
        <v/>
      </c>
      <c r="H86" s="47" t="str">
        <f t="shared" si="23"/>
        <v/>
      </c>
      <c r="I86" s="39" t="str">
        <f t="shared" si="20"/>
        <v/>
      </c>
      <c r="L86" s="53">
        <v>16</v>
      </c>
      <c r="M86" s="109"/>
      <c r="N86" s="100" t="str">
        <f>IF(M86="","",IF(ISNA(VLOOKUP(M86,Data!R:S,2,FALSE))=TRUE,"Does not exist, please check and re-enter",VLOOKUP(M86,Data!R:S,2,FALSE)))</f>
        <v/>
      </c>
      <c r="O86" s="65"/>
      <c r="P86" s="100" t="str">
        <f>IF(O86="","",IF(ISNA(VLOOKUP(O86,Data!U:V,2,FALSE))=TRUE,"Does not exist, please check and re-enter",VLOOKUP(O86,Data!U:V,2,FALSE)))</f>
        <v/>
      </c>
      <c r="Q86" s="29"/>
      <c r="R86" s="60">
        <v>0</v>
      </c>
      <c r="S86" s="54" t="str">
        <f t="shared" si="17"/>
        <v/>
      </c>
      <c r="T86" s="28"/>
      <c r="U86" s="103"/>
    </row>
    <row r="87" spans="1:21" ht="18" customHeight="1" x14ac:dyDescent="0.25">
      <c r="A87" s="38" t="s">
        <v>9</v>
      </c>
      <c r="B87" s="38">
        <v>287</v>
      </c>
      <c r="C87" s="50" t="str">
        <f t="shared" si="22"/>
        <v/>
      </c>
      <c r="D87" s="38" t="str">
        <f t="shared" si="8"/>
        <v>2017/18</v>
      </c>
      <c r="E87" s="38" t="str">
        <f t="shared" si="9"/>
        <v/>
      </c>
      <c r="F87" s="39" t="str">
        <f t="shared" si="21"/>
        <v/>
      </c>
      <c r="G87" s="39" t="str">
        <f t="shared" si="18"/>
        <v/>
      </c>
      <c r="H87" s="47" t="str">
        <f t="shared" si="23"/>
        <v/>
      </c>
      <c r="I87" s="39" t="str">
        <f t="shared" si="20"/>
        <v/>
      </c>
      <c r="L87" s="53">
        <v>17</v>
      </c>
      <c r="M87" s="109"/>
      <c r="N87" s="100" t="str">
        <f>IF(M87="","",IF(ISNA(VLOOKUP(M87,Data!R:S,2,FALSE))=TRUE,"Does not exist, please check and re-enter",VLOOKUP(M87,Data!R:S,2,FALSE)))</f>
        <v/>
      </c>
      <c r="O87" s="65"/>
      <c r="P87" s="100" t="str">
        <f>IF(O87="","",IF(ISNA(VLOOKUP(O87,Data!U:V,2,FALSE))=TRUE,"Does not exist, please check and re-enter",VLOOKUP(O87,Data!U:V,2,FALSE)))</f>
        <v/>
      </c>
      <c r="Q87" s="29"/>
      <c r="R87" s="60">
        <v>0</v>
      </c>
      <c r="S87" s="54" t="str">
        <f t="shared" si="17"/>
        <v/>
      </c>
      <c r="T87" s="28"/>
      <c r="U87" s="103"/>
    </row>
    <row r="88" spans="1:21" s="42" customFormat="1" ht="18" customHeight="1" x14ac:dyDescent="0.25">
      <c r="A88" s="38" t="s">
        <v>9</v>
      </c>
      <c r="B88" s="38">
        <v>288</v>
      </c>
      <c r="C88" s="50" t="str">
        <f t="shared" si="22"/>
        <v/>
      </c>
      <c r="D88" s="38" t="str">
        <f t="shared" si="8"/>
        <v>2017/18</v>
      </c>
      <c r="E88" s="38" t="str">
        <f t="shared" si="9"/>
        <v/>
      </c>
      <c r="F88" s="39" t="str">
        <f t="shared" si="21"/>
        <v/>
      </c>
      <c r="G88" s="39" t="str">
        <f t="shared" si="18"/>
        <v/>
      </c>
      <c r="H88" s="47" t="str">
        <f t="shared" si="23"/>
        <v/>
      </c>
      <c r="I88" s="39" t="str">
        <f t="shared" si="20"/>
        <v/>
      </c>
      <c r="J88" s="39"/>
      <c r="K88" s="39"/>
      <c r="L88" s="53">
        <v>18</v>
      </c>
      <c r="M88" s="109"/>
      <c r="N88" s="100" t="str">
        <f>IF(M88="","",IF(ISNA(VLOOKUP(M88,Data!R:S,2,FALSE))=TRUE,"Does not exist, please check and re-enter",VLOOKUP(M88,Data!R:S,2,FALSE)))</f>
        <v/>
      </c>
      <c r="O88" s="65"/>
      <c r="P88" s="100" t="str">
        <f>IF(O88="","",IF(ISNA(VLOOKUP(O88,Data!U:V,2,FALSE))=TRUE,"Does not exist, please check and re-enter",VLOOKUP(O88,Data!U:V,2,FALSE)))</f>
        <v/>
      </c>
      <c r="Q88" s="29"/>
      <c r="R88" s="60">
        <v>0</v>
      </c>
      <c r="S88" s="54" t="str">
        <f t="shared" si="17"/>
        <v/>
      </c>
      <c r="T88" s="28"/>
      <c r="U88" s="103"/>
    </row>
    <row r="89" spans="1:21" s="42" customFormat="1" ht="18" customHeight="1" x14ac:dyDescent="0.25">
      <c r="A89" s="38" t="s">
        <v>9</v>
      </c>
      <c r="B89" s="38">
        <v>289</v>
      </c>
      <c r="C89" s="50" t="str">
        <f t="shared" si="22"/>
        <v/>
      </c>
      <c r="D89" s="38" t="str">
        <f t="shared" si="8"/>
        <v>2017/18</v>
      </c>
      <c r="E89" s="38" t="str">
        <f t="shared" si="9"/>
        <v/>
      </c>
      <c r="F89" s="39" t="str">
        <f t="shared" si="21"/>
        <v/>
      </c>
      <c r="G89" s="39" t="str">
        <f t="shared" si="18"/>
        <v/>
      </c>
      <c r="H89" s="47" t="str">
        <f t="shared" si="23"/>
        <v/>
      </c>
      <c r="I89" s="39" t="str">
        <f t="shared" si="20"/>
        <v/>
      </c>
      <c r="J89" s="39"/>
      <c r="K89" s="39"/>
      <c r="L89" s="53">
        <v>19</v>
      </c>
      <c r="M89" s="109"/>
      <c r="N89" s="100" t="str">
        <f>IF(M89="","",IF(ISNA(VLOOKUP(M89,Data!R:S,2,FALSE))=TRUE,"Does not exist, please check and re-enter",VLOOKUP(M89,Data!R:S,2,FALSE)))</f>
        <v/>
      </c>
      <c r="O89" s="65"/>
      <c r="P89" s="100" t="str">
        <f>IF(O89="","",IF(ISNA(VLOOKUP(O89,Data!U:V,2,FALSE))=TRUE,"Does not exist, please check and re-enter",VLOOKUP(O89,Data!U:V,2,FALSE)))</f>
        <v/>
      </c>
      <c r="Q89" s="29"/>
      <c r="R89" s="60">
        <v>0</v>
      </c>
      <c r="S89" s="54" t="str">
        <f t="shared" si="17"/>
        <v/>
      </c>
      <c r="T89" s="28"/>
      <c r="U89" s="103"/>
    </row>
    <row r="90" spans="1:21" s="42" customFormat="1" ht="18" customHeight="1" x14ac:dyDescent="0.25">
      <c r="A90" s="38" t="s">
        <v>9</v>
      </c>
      <c r="B90" s="38">
        <v>290</v>
      </c>
      <c r="C90" s="50" t="str">
        <f t="shared" si="22"/>
        <v/>
      </c>
      <c r="D90" s="38" t="str">
        <f t="shared" si="8"/>
        <v>2017/18</v>
      </c>
      <c r="E90" s="38" t="str">
        <f t="shared" si="9"/>
        <v/>
      </c>
      <c r="F90" s="39" t="str">
        <f t="shared" si="21"/>
        <v/>
      </c>
      <c r="G90" s="39" t="str">
        <f t="shared" si="18"/>
        <v/>
      </c>
      <c r="H90" s="47" t="str">
        <f t="shared" si="23"/>
        <v/>
      </c>
      <c r="I90" s="39" t="str">
        <f t="shared" si="20"/>
        <v/>
      </c>
      <c r="J90" s="39"/>
      <c r="K90" s="39"/>
      <c r="L90" s="53">
        <v>20</v>
      </c>
      <c r="M90" s="109"/>
      <c r="N90" s="100" t="str">
        <f>IF(M90="","",IF(ISNA(VLOOKUP(M90,Data!R:S,2,FALSE))=TRUE,"Does not exist, please check and re-enter",VLOOKUP(M90,Data!R:S,2,FALSE)))</f>
        <v/>
      </c>
      <c r="O90" s="65"/>
      <c r="P90" s="100" t="str">
        <f>IF(O90="","",IF(ISNA(VLOOKUP(O90,Data!U:V,2,FALSE))=TRUE,"Does not exist, please check and re-enter",VLOOKUP(O90,Data!U:V,2,FALSE)))</f>
        <v/>
      </c>
      <c r="Q90" s="29"/>
      <c r="R90" s="60">
        <v>0</v>
      </c>
      <c r="S90" s="54" t="str">
        <f t="shared" si="17"/>
        <v/>
      </c>
      <c r="T90" s="28"/>
      <c r="U90" s="103"/>
    </row>
    <row r="91" spans="1:21" s="42" customFormat="1" ht="18" customHeight="1" thickBot="1" x14ac:dyDescent="0.3">
      <c r="A91" s="38" t="s">
        <v>9</v>
      </c>
      <c r="B91" s="38">
        <v>291</v>
      </c>
      <c r="C91" s="50" t="str">
        <f t="shared" si="22"/>
        <v/>
      </c>
      <c r="D91" s="38" t="str">
        <f t="shared" si="8"/>
        <v>2017/18</v>
      </c>
      <c r="E91" s="38" t="str">
        <f t="shared" si="9"/>
        <v/>
      </c>
      <c r="H91" s="47"/>
      <c r="L91" s="38"/>
      <c r="M91" s="41"/>
      <c r="N91" s="41"/>
      <c r="O91" s="8"/>
      <c r="P91" s="8"/>
      <c r="Q91" s="55">
        <f>SUM(Q71:Q90)</f>
        <v>0</v>
      </c>
      <c r="R91" s="55">
        <f>SUM(R71:R90)</f>
        <v>0</v>
      </c>
      <c r="S91" s="55">
        <f>SUM(S71:S90)</f>
        <v>0</v>
      </c>
      <c r="T91" s="39"/>
    </row>
    <row r="92" spans="1:21" s="42" customFormat="1" ht="9" customHeight="1" x14ac:dyDescent="0.25">
      <c r="A92" s="38" t="s">
        <v>9</v>
      </c>
      <c r="B92" s="38">
        <v>292</v>
      </c>
      <c r="C92" s="50" t="str">
        <f t="shared" si="22"/>
        <v/>
      </c>
      <c r="D92" s="38" t="str">
        <f t="shared" si="8"/>
        <v>2017/18</v>
      </c>
      <c r="E92" s="38" t="str">
        <f t="shared" si="9"/>
        <v/>
      </c>
      <c r="H92" s="47"/>
      <c r="L92" s="38"/>
      <c r="M92" s="41"/>
      <c r="N92" s="41"/>
      <c r="O92" s="8"/>
      <c r="P92" s="8"/>
      <c r="Q92" s="61"/>
      <c r="R92" s="61"/>
      <c r="S92" s="61"/>
      <c r="T92" s="39"/>
    </row>
    <row r="93" spans="1:21" s="42" customFormat="1" ht="18" customHeight="1" x14ac:dyDescent="0.25">
      <c r="A93" s="38" t="s">
        <v>9</v>
      </c>
      <c r="B93" s="38">
        <v>293</v>
      </c>
      <c r="C93" s="50" t="str">
        <f t="shared" si="22"/>
        <v/>
      </c>
      <c r="D93" s="38" t="str">
        <f t="shared" si="8"/>
        <v>2017/18</v>
      </c>
      <c r="E93" s="38" t="str">
        <f t="shared" si="9"/>
        <v/>
      </c>
      <c r="H93" s="47"/>
      <c r="L93" s="38"/>
      <c r="M93" s="41"/>
      <c r="N93" s="41"/>
      <c r="O93" s="8"/>
      <c r="P93" s="8"/>
      <c r="Q93" s="61"/>
      <c r="R93" s="61"/>
      <c r="S93" s="61"/>
      <c r="T93" s="39"/>
    </row>
    <row r="94" spans="1:21" ht="18" customHeight="1" x14ac:dyDescent="0.25">
      <c r="A94" s="38" t="s">
        <v>9</v>
      </c>
      <c r="B94" s="38">
        <v>294</v>
      </c>
      <c r="C94" s="50" t="str">
        <f t="shared" si="22"/>
        <v/>
      </c>
      <c r="D94" s="38" t="str">
        <f t="shared" si="8"/>
        <v>2017/18</v>
      </c>
      <c r="E94" s="38" t="str">
        <f t="shared" si="9"/>
        <v/>
      </c>
      <c r="F94" s="39" t="str">
        <f>IF(H94="","","EBO"&amp;"9400")</f>
        <v/>
      </c>
      <c r="G94" s="40"/>
      <c r="H94" s="40" t="str">
        <f>IF(Q98="","",-SUM(S118))</f>
        <v/>
      </c>
      <c r="I94" s="39" t="str">
        <f>IF(H94="","","PayPoint PP "&amp;Q94&amp;"-"&amp;Q95)</f>
        <v/>
      </c>
      <c r="K94" s="38" t="s">
        <v>747</v>
      </c>
      <c r="N94" s="62"/>
      <c r="P94" s="95" t="s">
        <v>131</v>
      </c>
      <c r="Q94" s="161"/>
      <c r="R94" s="161"/>
    </row>
    <row r="95" spans="1:21" ht="18" customHeight="1" x14ac:dyDescent="0.25">
      <c r="A95" s="38" t="s">
        <v>9</v>
      </c>
      <c r="B95" s="38">
        <v>295</v>
      </c>
      <c r="C95" s="50" t="str">
        <f t="shared" si="22"/>
        <v/>
      </c>
      <c r="D95" s="38" t="str">
        <f t="shared" si="8"/>
        <v>2017/18</v>
      </c>
      <c r="E95" s="38" t="str">
        <f t="shared" si="9"/>
        <v/>
      </c>
      <c r="F95" s="39" t="str">
        <f>IF(H94="","","EBO"&amp;"9425")</f>
        <v/>
      </c>
      <c r="G95" s="42" t="str">
        <f>IF(F95="","","B_BFWD")</f>
        <v/>
      </c>
      <c r="H95" s="40" t="str">
        <f>IF(G95="","",SUM(Q118))</f>
        <v/>
      </c>
      <c r="I95" s="39" t="str">
        <f>IF(H95="","","PayPoint PP "&amp;Q94&amp;"-"&amp;Q95)</f>
        <v/>
      </c>
      <c r="N95" s="62"/>
      <c r="P95" s="95" t="s">
        <v>132</v>
      </c>
      <c r="Q95" s="161"/>
      <c r="R95" s="161"/>
    </row>
    <row r="96" spans="1:21" ht="18" customHeight="1" x14ac:dyDescent="0.25">
      <c r="A96" s="38" t="s">
        <v>9</v>
      </c>
      <c r="B96" s="38">
        <v>296</v>
      </c>
      <c r="C96" s="50" t="str">
        <f t="shared" si="22"/>
        <v/>
      </c>
      <c r="D96" s="38" t="str">
        <f t="shared" si="8"/>
        <v>2017/18</v>
      </c>
      <c r="E96" s="38" t="str">
        <f t="shared" si="9"/>
        <v/>
      </c>
      <c r="F96" s="39" t="str">
        <f>IF(H94="","","EBO"&amp;"9425")</f>
        <v/>
      </c>
      <c r="G96" s="42" t="str">
        <f>IF(F96="","","B_BFWD")</f>
        <v/>
      </c>
      <c r="H96" s="40" t="str">
        <f>IF(G96="","",-SUM(Q118))</f>
        <v/>
      </c>
      <c r="I96" s="39" t="str">
        <f>IF(H96="","","PayPoint PP "&amp;Q94&amp;"-"&amp;Q95)</f>
        <v/>
      </c>
    </row>
    <row r="97" spans="1:21" ht="18" customHeight="1" x14ac:dyDescent="0.25">
      <c r="A97" s="38" t="s">
        <v>9</v>
      </c>
      <c r="B97" s="38">
        <v>297</v>
      </c>
      <c r="C97" s="50" t="str">
        <f t="shared" si="22"/>
        <v/>
      </c>
      <c r="D97" s="38" t="str">
        <f t="shared" si="8"/>
        <v>2017/18</v>
      </c>
      <c r="E97" s="38" t="str">
        <f t="shared" si="9"/>
        <v/>
      </c>
      <c r="F97" s="39" t="str">
        <f>IF(H94="","","EBO"&amp;"9521")</f>
        <v/>
      </c>
      <c r="G97" s="42" t="str">
        <f>IF(F97="","",LEFT($O$5,4)&amp;RIGHT($O$5,2)&amp;"M"&amp;$O$3)</f>
        <v/>
      </c>
      <c r="H97" s="40" t="str">
        <f>IF(G97="","",SUM(R118))</f>
        <v/>
      </c>
      <c r="I97" s="39" t="str">
        <f>IF(H97="","","PayPoint PP "&amp;Q94&amp;"-"&amp;Q95)</f>
        <v/>
      </c>
      <c r="M97" s="67" t="s">
        <v>32</v>
      </c>
      <c r="N97" s="64"/>
      <c r="O97" s="64" t="s">
        <v>27</v>
      </c>
      <c r="P97" s="72"/>
      <c r="Q97" s="52" t="s">
        <v>29</v>
      </c>
      <c r="R97" s="52" t="s">
        <v>30</v>
      </c>
      <c r="S97" s="52" t="s">
        <v>28</v>
      </c>
      <c r="T97" s="53" t="s">
        <v>31</v>
      </c>
      <c r="U97" s="90" t="s">
        <v>465</v>
      </c>
    </row>
    <row r="98" spans="1:21" ht="18" customHeight="1" x14ac:dyDescent="0.25">
      <c r="A98" s="38" t="s">
        <v>9</v>
      </c>
      <c r="B98" s="38">
        <v>298</v>
      </c>
      <c r="C98" s="50" t="str">
        <f t="shared" si="22"/>
        <v/>
      </c>
      <c r="D98" s="38" t="str">
        <f t="shared" si="8"/>
        <v>2017/18</v>
      </c>
      <c r="E98" s="38" t="str">
        <f t="shared" si="9"/>
        <v/>
      </c>
      <c r="F98" s="39" t="str">
        <f>IF(Q98="","",$O$2&amp;M98)</f>
        <v/>
      </c>
      <c r="G98" s="39" t="str">
        <f>IF(Q98="","",O98)</f>
        <v/>
      </c>
      <c r="H98" s="47" t="str">
        <f>IF(Q98="","",SUM(Q98))</f>
        <v/>
      </c>
      <c r="I98" s="39" t="str">
        <f>IF(Q98="","",T98)</f>
        <v/>
      </c>
      <c r="L98" s="53">
        <v>1</v>
      </c>
      <c r="M98" s="92">
        <v>5155</v>
      </c>
      <c r="N98" s="100" t="str">
        <f>IF(M98="","",IF(ISNA(VLOOKUP(M98,Data!R:S,2,FALSE))=TRUE,"Does not exist, please check and re-enter",VLOOKUP(M98,Data!R:S,2,FALSE)))</f>
        <v xml:space="preserve"> Bank Charges</v>
      </c>
      <c r="O98" s="92" t="s">
        <v>10</v>
      </c>
      <c r="P98" s="100" t="str">
        <f>IF(O98="","",IF(ISNA(VLOOKUP(O98,Data!U:V,2,FALSE))=TRUE,"Does not exist, please check and re-enter",VLOOKUP(O98,Data!U:V,2,FALSE)))</f>
        <v>Administration</v>
      </c>
      <c r="Q98" s="29"/>
      <c r="R98" s="29"/>
      <c r="S98" s="54" t="str">
        <f t="shared" ref="S98:S117" si="24">IF(Q98="","",SUM(Q98:R98))</f>
        <v/>
      </c>
      <c r="T98" s="59" t="s">
        <v>144</v>
      </c>
      <c r="U98" s="103"/>
    </row>
    <row r="99" spans="1:21" ht="18" customHeight="1" x14ac:dyDescent="0.25">
      <c r="A99" s="38" t="s">
        <v>9</v>
      </c>
      <c r="B99" s="38">
        <v>299</v>
      </c>
      <c r="C99" s="50" t="str">
        <f t="shared" si="22"/>
        <v/>
      </c>
      <c r="D99" s="38" t="str">
        <f t="shared" si="8"/>
        <v>2017/18</v>
      </c>
      <c r="E99" s="38" t="str">
        <f t="shared" si="9"/>
        <v/>
      </c>
      <c r="F99" s="39" t="str">
        <f>IF(M99="","",$O$2&amp;M99)</f>
        <v/>
      </c>
      <c r="G99" s="39" t="str">
        <f t="shared" ref="G99:G117" si="25">IF(Q99="","",O99)</f>
        <v/>
      </c>
      <c r="H99" s="47" t="str">
        <f t="shared" ref="H99:H104" si="26">IF(Q99="","",SUM(Q99))</f>
        <v/>
      </c>
      <c r="I99" s="39" t="str">
        <f t="shared" ref="I99:I117" si="27">IF(T99="","",T99)</f>
        <v/>
      </c>
      <c r="L99" s="53">
        <v>2</v>
      </c>
      <c r="M99" s="109"/>
      <c r="N99" s="100" t="str">
        <f>IF(M99="","",IF(ISNA(VLOOKUP(M99,Data!R:S,2,FALSE))=TRUE,"Does not exist, please check and re-enter",VLOOKUP(M99,Data!R:S,2,FALSE)))</f>
        <v/>
      </c>
      <c r="O99" s="65"/>
      <c r="P99" s="100" t="str">
        <f>IF(O99="","",IF(ISNA(VLOOKUP(O99,Data!U:V,2,FALSE))=TRUE,"Does not exist, please check and re-enter",VLOOKUP(O99,Data!U:V,2,FALSE)))</f>
        <v/>
      </c>
      <c r="Q99" s="29"/>
      <c r="R99" s="60">
        <v>0</v>
      </c>
      <c r="S99" s="54" t="str">
        <f t="shared" si="24"/>
        <v/>
      </c>
      <c r="T99" s="28"/>
      <c r="U99" s="103"/>
    </row>
    <row r="100" spans="1:21" ht="18" customHeight="1" x14ac:dyDescent="0.25">
      <c r="A100" s="38" t="s">
        <v>9</v>
      </c>
      <c r="B100" s="38">
        <v>300</v>
      </c>
      <c r="C100" s="50" t="str">
        <f t="shared" si="22"/>
        <v/>
      </c>
      <c r="D100" s="38" t="str">
        <f t="shared" ref="D100:D118" si="28">$O$5</f>
        <v>2017/18</v>
      </c>
      <c r="E100" s="38" t="str">
        <f t="shared" ref="E100:E117" si="29">$O$3</f>
        <v/>
      </c>
      <c r="F100" s="39" t="str">
        <f t="shared" ref="F100:F117" si="30">IF(M100="","",$O$2&amp;M100)</f>
        <v/>
      </c>
      <c r="G100" s="39" t="str">
        <f t="shared" si="25"/>
        <v/>
      </c>
      <c r="H100" s="47" t="str">
        <f t="shared" si="26"/>
        <v/>
      </c>
      <c r="I100" s="39" t="str">
        <f t="shared" si="27"/>
        <v/>
      </c>
      <c r="L100" s="53">
        <v>3</v>
      </c>
      <c r="M100" s="109"/>
      <c r="N100" s="100" t="str">
        <f>IF(M100="","",IF(ISNA(VLOOKUP(M100,Data!R:S,2,FALSE))=TRUE,"Does not exist, please check and re-enter",VLOOKUP(M100,Data!R:S,2,FALSE)))</f>
        <v/>
      </c>
      <c r="O100" s="65"/>
      <c r="P100" s="100" t="str">
        <f>IF(O100="","",IF(ISNA(VLOOKUP(O100,Data!U:V,2,FALSE))=TRUE,"Does not exist, please check and re-enter",VLOOKUP(O100,Data!U:V,2,FALSE)))</f>
        <v/>
      </c>
      <c r="Q100" s="29"/>
      <c r="R100" s="60">
        <v>0</v>
      </c>
      <c r="S100" s="54" t="str">
        <f t="shared" si="24"/>
        <v/>
      </c>
      <c r="T100" s="28"/>
      <c r="U100" s="103"/>
    </row>
    <row r="101" spans="1:21" ht="18" customHeight="1" x14ac:dyDescent="0.25">
      <c r="A101" s="38" t="s">
        <v>9</v>
      </c>
      <c r="B101" s="38">
        <v>301</v>
      </c>
      <c r="C101" s="50" t="str">
        <f t="shared" si="22"/>
        <v/>
      </c>
      <c r="D101" s="38" t="str">
        <f t="shared" si="28"/>
        <v>2017/18</v>
      </c>
      <c r="E101" s="38" t="str">
        <f t="shared" si="29"/>
        <v/>
      </c>
      <c r="F101" s="39" t="str">
        <f t="shared" si="30"/>
        <v/>
      </c>
      <c r="G101" s="39" t="str">
        <f t="shared" si="25"/>
        <v/>
      </c>
      <c r="H101" s="47" t="str">
        <f t="shared" si="26"/>
        <v/>
      </c>
      <c r="I101" s="39" t="str">
        <f t="shared" si="27"/>
        <v/>
      </c>
      <c r="L101" s="53">
        <v>4</v>
      </c>
      <c r="M101" s="109"/>
      <c r="N101" s="100" t="str">
        <f>IF(M101="","",IF(ISNA(VLOOKUP(M101,Data!R:S,2,FALSE))=TRUE,"Does not exist, please check and re-enter",VLOOKUP(M101,Data!R:S,2,FALSE)))</f>
        <v/>
      </c>
      <c r="O101" s="65"/>
      <c r="P101" s="100" t="str">
        <f>IF(O101="","",IF(ISNA(VLOOKUP(O101,Data!U:V,2,FALSE))=TRUE,"Does not exist, please check and re-enter",VLOOKUP(O101,Data!U:V,2,FALSE)))</f>
        <v/>
      </c>
      <c r="Q101" s="29"/>
      <c r="R101" s="60">
        <v>0</v>
      </c>
      <c r="S101" s="54" t="str">
        <f t="shared" si="24"/>
        <v/>
      </c>
      <c r="T101" s="28"/>
      <c r="U101" s="103"/>
    </row>
    <row r="102" spans="1:21" ht="18" customHeight="1" x14ac:dyDescent="0.25">
      <c r="A102" s="38" t="s">
        <v>9</v>
      </c>
      <c r="B102" s="38">
        <v>302</v>
      </c>
      <c r="C102" s="50" t="str">
        <f t="shared" si="22"/>
        <v/>
      </c>
      <c r="D102" s="38" t="str">
        <f t="shared" si="28"/>
        <v>2017/18</v>
      </c>
      <c r="E102" s="38" t="str">
        <f t="shared" si="29"/>
        <v/>
      </c>
      <c r="F102" s="39" t="str">
        <f t="shared" si="30"/>
        <v/>
      </c>
      <c r="G102" s="39" t="str">
        <f t="shared" si="25"/>
        <v/>
      </c>
      <c r="H102" s="47" t="str">
        <f t="shared" si="26"/>
        <v/>
      </c>
      <c r="I102" s="39" t="str">
        <f t="shared" si="27"/>
        <v/>
      </c>
      <c r="L102" s="53">
        <v>5</v>
      </c>
      <c r="M102" s="109"/>
      <c r="N102" s="100" t="str">
        <f>IF(M102="","",IF(ISNA(VLOOKUP(M102,Data!R:S,2,FALSE))=TRUE,"Does not exist, please check and re-enter",VLOOKUP(M102,Data!R:S,2,FALSE)))</f>
        <v/>
      </c>
      <c r="O102" s="65"/>
      <c r="P102" s="100" t="str">
        <f>IF(O102="","",IF(ISNA(VLOOKUP(O102,Data!U:V,2,FALSE))=TRUE,"Does not exist, please check and re-enter",VLOOKUP(O102,Data!U:V,2,FALSE)))</f>
        <v/>
      </c>
      <c r="Q102" s="29"/>
      <c r="R102" s="60">
        <v>0</v>
      </c>
      <c r="S102" s="54" t="str">
        <f t="shared" si="24"/>
        <v/>
      </c>
      <c r="T102" s="28"/>
      <c r="U102" s="103"/>
    </row>
    <row r="103" spans="1:21" ht="18" customHeight="1" x14ac:dyDescent="0.25">
      <c r="A103" s="38" t="s">
        <v>9</v>
      </c>
      <c r="B103" s="38">
        <v>303</v>
      </c>
      <c r="C103" s="50" t="str">
        <f t="shared" si="22"/>
        <v/>
      </c>
      <c r="D103" s="38" t="str">
        <f t="shared" si="28"/>
        <v>2017/18</v>
      </c>
      <c r="E103" s="38" t="str">
        <f t="shared" si="29"/>
        <v/>
      </c>
      <c r="F103" s="39" t="str">
        <f t="shared" si="30"/>
        <v/>
      </c>
      <c r="G103" s="39" t="str">
        <f t="shared" si="25"/>
        <v/>
      </c>
      <c r="H103" s="47" t="str">
        <f t="shared" si="26"/>
        <v/>
      </c>
      <c r="I103" s="39" t="str">
        <f t="shared" si="27"/>
        <v/>
      </c>
      <c r="L103" s="53">
        <v>6</v>
      </c>
      <c r="M103" s="109"/>
      <c r="N103" s="100" t="str">
        <f>IF(M103="","",IF(ISNA(VLOOKUP(M103,Data!R:S,2,FALSE))=TRUE,"Does not exist, please check and re-enter",VLOOKUP(M103,Data!R:S,2,FALSE)))</f>
        <v/>
      </c>
      <c r="O103" s="65"/>
      <c r="P103" s="100" t="str">
        <f>IF(O103="","",IF(ISNA(VLOOKUP(O103,Data!U:V,2,FALSE))=TRUE,"Does not exist, please check and re-enter",VLOOKUP(O103,Data!U:V,2,FALSE)))</f>
        <v/>
      </c>
      <c r="Q103" s="29"/>
      <c r="R103" s="60">
        <v>0</v>
      </c>
      <c r="S103" s="54" t="str">
        <f t="shared" si="24"/>
        <v/>
      </c>
      <c r="T103" s="28"/>
      <c r="U103" s="103"/>
    </row>
    <row r="104" spans="1:21" ht="18" customHeight="1" x14ac:dyDescent="0.25">
      <c r="A104" s="38" t="s">
        <v>9</v>
      </c>
      <c r="B104" s="38">
        <v>304</v>
      </c>
      <c r="C104" s="50" t="str">
        <f t="shared" si="22"/>
        <v/>
      </c>
      <c r="D104" s="38" t="str">
        <f t="shared" si="28"/>
        <v>2017/18</v>
      </c>
      <c r="E104" s="38" t="str">
        <f t="shared" si="29"/>
        <v/>
      </c>
      <c r="F104" s="39" t="str">
        <f t="shared" si="30"/>
        <v/>
      </c>
      <c r="G104" s="39" t="str">
        <f t="shared" si="25"/>
        <v/>
      </c>
      <c r="H104" s="47" t="str">
        <f t="shared" si="26"/>
        <v/>
      </c>
      <c r="I104" s="39" t="str">
        <f t="shared" si="27"/>
        <v/>
      </c>
      <c r="L104" s="53">
        <v>7</v>
      </c>
      <c r="M104" s="109"/>
      <c r="N104" s="100" t="str">
        <f>IF(M104="","",IF(ISNA(VLOOKUP(M104,Data!R:S,2,FALSE))=TRUE,"Does not exist, please check and re-enter",VLOOKUP(M104,Data!R:S,2,FALSE)))</f>
        <v/>
      </c>
      <c r="O104" s="65"/>
      <c r="P104" s="100" t="str">
        <f>IF(O104="","",IF(ISNA(VLOOKUP(O104,Data!U:V,2,FALSE))=TRUE,"Does not exist, please check and re-enter",VLOOKUP(O104,Data!U:V,2,FALSE)))</f>
        <v/>
      </c>
      <c r="Q104" s="29"/>
      <c r="R104" s="60">
        <v>0</v>
      </c>
      <c r="S104" s="54" t="str">
        <f t="shared" si="24"/>
        <v/>
      </c>
      <c r="T104" s="28"/>
      <c r="U104" s="103"/>
    </row>
    <row r="105" spans="1:21" ht="18" customHeight="1" x14ac:dyDescent="0.25">
      <c r="A105" s="38" t="s">
        <v>9</v>
      </c>
      <c r="B105" s="38">
        <v>305</v>
      </c>
      <c r="C105" s="50" t="str">
        <f t="shared" si="22"/>
        <v/>
      </c>
      <c r="D105" s="38" t="str">
        <f t="shared" si="28"/>
        <v>2017/18</v>
      </c>
      <c r="E105" s="38" t="str">
        <f t="shared" si="29"/>
        <v/>
      </c>
      <c r="F105" s="39" t="str">
        <f t="shared" si="30"/>
        <v/>
      </c>
      <c r="G105" s="39" t="str">
        <f t="shared" si="25"/>
        <v/>
      </c>
      <c r="H105" s="47" t="str">
        <f>IF(Q105="","",SUM(Q105))</f>
        <v/>
      </c>
      <c r="I105" s="39" t="str">
        <f t="shared" si="27"/>
        <v/>
      </c>
      <c r="L105" s="53">
        <v>8</v>
      </c>
      <c r="M105" s="109"/>
      <c r="N105" s="100" t="str">
        <f>IF(M105="","",IF(ISNA(VLOOKUP(M105,Data!R:S,2,FALSE))=TRUE,"Does not exist, please check and re-enter",VLOOKUP(M105,Data!R:S,2,FALSE)))</f>
        <v/>
      </c>
      <c r="O105" s="65"/>
      <c r="P105" s="100" t="str">
        <f>IF(O105="","",IF(ISNA(VLOOKUP(O105,Data!U:V,2,FALSE))=TRUE,"Does not exist, please check and re-enter",VLOOKUP(O105,Data!U:V,2,FALSE)))</f>
        <v/>
      </c>
      <c r="Q105" s="29"/>
      <c r="R105" s="60">
        <v>0</v>
      </c>
      <c r="S105" s="54" t="str">
        <f t="shared" si="24"/>
        <v/>
      </c>
      <c r="T105" s="28"/>
      <c r="U105" s="103"/>
    </row>
    <row r="106" spans="1:21" ht="18" customHeight="1" x14ac:dyDescent="0.25">
      <c r="A106" s="38" t="s">
        <v>9</v>
      </c>
      <c r="B106" s="38">
        <v>306</v>
      </c>
      <c r="C106" s="50" t="str">
        <f t="shared" si="22"/>
        <v/>
      </c>
      <c r="D106" s="38" t="str">
        <f t="shared" si="28"/>
        <v>2017/18</v>
      </c>
      <c r="E106" s="38" t="str">
        <f t="shared" si="29"/>
        <v/>
      </c>
      <c r="F106" s="39" t="str">
        <f t="shared" si="30"/>
        <v/>
      </c>
      <c r="G106" s="39" t="str">
        <f t="shared" si="25"/>
        <v/>
      </c>
      <c r="H106" s="47" t="str">
        <f t="shared" ref="H106:H117" si="31">IF(Q106="","",SUM(Q106))</f>
        <v/>
      </c>
      <c r="I106" s="39" t="str">
        <f t="shared" si="27"/>
        <v/>
      </c>
      <c r="L106" s="53">
        <v>9</v>
      </c>
      <c r="M106" s="109"/>
      <c r="N106" s="100" t="str">
        <f>IF(M106="","",IF(ISNA(VLOOKUP(M106,Data!R:S,2,FALSE))=TRUE,"Does not exist, please check and re-enter",VLOOKUP(M106,Data!R:S,2,FALSE)))</f>
        <v/>
      </c>
      <c r="O106" s="65"/>
      <c r="P106" s="100" t="str">
        <f>IF(O106="","",IF(ISNA(VLOOKUP(O106,Data!U:V,2,FALSE))=TRUE,"Does not exist, please check and re-enter",VLOOKUP(O106,Data!U:V,2,FALSE)))</f>
        <v/>
      </c>
      <c r="Q106" s="29"/>
      <c r="R106" s="60">
        <v>0</v>
      </c>
      <c r="S106" s="54" t="str">
        <f t="shared" si="24"/>
        <v/>
      </c>
      <c r="T106" s="28"/>
      <c r="U106" s="103"/>
    </row>
    <row r="107" spans="1:21" ht="18" customHeight="1" x14ac:dyDescent="0.25">
      <c r="A107" s="38" t="s">
        <v>9</v>
      </c>
      <c r="B107" s="38">
        <v>307</v>
      </c>
      <c r="C107" s="50" t="str">
        <f t="shared" si="22"/>
        <v/>
      </c>
      <c r="D107" s="38" t="str">
        <f t="shared" si="28"/>
        <v>2017/18</v>
      </c>
      <c r="E107" s="38" t="str">
        <f t="shared" si="29"/>
        <v/>
      </c>
      <c r="F107" s="39" t="str">
        <f t="shared" si="30"/>
        <v/>
      </c>
      <c r="G107" s="39" t="str">
        <f t="shared" si="25"/>
        <v/>
      </c>
      <c r="H107" s="47" t="str">
        <f t="shared" si="31"/>
        <v/>
      </c>
      <c r="I107" s="39" t="str">
        <f t="shared" si="27"/>
        <v/>
      </c>
      <c r="L107" s="53">
        <v>10</v>
      </c>
      <c r="M107" s="109"/>
      <c r="N107" s="100" t="str">
        <f>IF(M107="","",IF(ISNA(VLOOKUP(M107,Data!R:S,2,FALSE))=TRUE,"Does not exist, please check and re-enter",VLOOKUP(M107,Data!R:S,2,FALSE)))</f>
        <v/>
      </c>
      <c r="O107" s="65"/>
      <c r="P107" s="100" t="str">
        <f>IF(O107="","",IF(ISNA(VLOOKUP(O107,Data!U:V,2,FALSE))=TRUE,"Does not exist, please check and re-enter",VLOOKUP(O107,Data!U:V,2,FALSE)))</f>
        <v/>
      </c>
      <c r="Q107" s="29"/>
      <c r="R107" s="60">
        <v>0</v>
      </c>
      <c r="S107" s="54" t="str">
        <f t="shared" si="24"/>
        <v/>
      </c>
      <c r="T107" s="28"/>
      <c r="U107" s="103"/>
    </row>
    <row r="108" spans="1:21" ht="18" customHeight="1" x14ac:dyDescent="0.25">
      <c r="A108" s="38" t="s">
        <v>9</v>
      </c>
      <c r="B108" s="38">
        <v>308</v>
      </c>
      <c r="C108" s="50" t="str">
        <f t="shared" si="22"/>
        <v/>
      </c>
      <c r="D108" s="38" t="str">
        <f t="shared" si="28"/>
        <v>2017/18</v>
      </c>
      <c r="E108" s="38" t="str">
        <f t="shared" si="29"/>
        <v/>
      </c>
      <c r="F108" s="39" t="str">
        <f t="shared" si="30"/>
        <v/>
      </c>
      <c r="G108" s="39" t="str">
        <f t="shared" si="25"/>
        <v/>
      </c>
      <c r="H108" s="47" t="str">
        <f t="shared" si="31"/>
        <v/>
      </c>
      <c r="I108" s="39" t="str">
        <f t="shared" si="27"/>
        <v/>
      </c>
      <c r="L108" s="53">
        <v>11</v>
      </c>
      <c r="M108" s="109"/>
      <c r="N108" s="100" t="str">
        <f>IF(M108="","",IF(ISNA(VLOOKUP(M108,Data!R:S,2,FALSE))=TRUE,"Does not exist, please check and re-enter",VLOOKUP(M108,Data!R:S,2,FALSE)))</f>
        <v/>
      </c>
      <c r="O108" s="65"/>
      <c r="P108" s="100" t="str">
        <f>IF(O108="","",IF(ISNA(VLOOKUP(O108,Data!U:V,2,FALSE))=TRUE,"Does not exist, please check and re-enter",VLOOKUP(O108,Data!U:V,2,FALSE)))</f>
        <v/>
      </c>
      <c r="Q108" s="29"/>
      <c r="R108" s="60">
        <v>0</v>
      </c>
      <c r="S108" s="54" t="str">
        <f t="shared" si="24"/>
        <v/>
      </c>
      <c r="T108" s="28"/>
      <c r="U108" s="103"/>
    </row>
    <row r="109" spans="1:21" ht="18" customHeight="1" x14ac:dyDescent="0.25">
      <c r="A109" s="38" t="s">
        <v>9</v>
      </c>
      <c r="B109" s="38">
        <v>309</v>
      </c>
      <c r="C109" s="50" t="str">
        <f t="shared" ref="C109:C144" si="32">IF($O$4="","",$O$4)</f>
        <v/>
      </c>
      <c r="D109" s="38" t="str">
        <f t="shared" si="28"/>
        <v>2017/18</v>
      </c>
      <c r="E109" s="38" t="str">
        <f t="shared" si="29"/>
        <v/>
      </c>
      <c r="F109" s="39" t="str">
        <f t="shared" si="30"/>
        <v/>
      </c>
      <c r="G109" s="39" t="str">
        <f t="shared" si="25"/>
        <v/>
      </c>
      <c r="H109" s="47" t="str">
        <f t="shared" si="31"/>
        <v/>
      </c>
      <c r="I109" s="39" t="str">
        <f t="shared" si="27"/>
        <v/>
      </c>
      <c r="L109" s="53">
        <v>12</v>
      </c>
      <c r="M109" s="109"/>
      <c r="N109" s="100" t="str">
        <f>IF(M109="","",IF(ISNA(VLOOKUP(M109,Data!R:S,2,FALSE))=TRUE,"Does not exist, please check and re-enter",VLOOKUP(M109,Data!R:S,2,FALSE)))</f>
        <v/>
      </c>
      <c r="O109" s="65"/>
      <c r="P109" s="100" t="str">
        <f>IF(O109="","",IF(ISNA(VLOOKUP(O109,Data!U:V,2,FALSE))=TRUE,"Does not exist, please check and re-enter",VLOOKUP(O109,Data!U:V,2,FALSE)))</f>
        <v/>
      </c>
      <c r="Q109" s="29"/>
      <c r="R109" s="60">
        <v>0</v>
      </c>
      <c r="S109" s="54" t="str">
        <f t="shared" si="24"/>
        <v/>
      </c>
      <c r="T109" s="28"/>
      <c r="U109" s="103"/>
    </row>
    <row r="110" spans="1:21" ht="18" customHeight="1" x14ac:dyDescent="0.25">
      <c r="A110" s="38" t="s">
        <v>9</v>
      </c>
      <c r="B110" s="38">
        <v>310</v>
      </c>
      <c r="C110" s="50" t="str">
        <f t="shared" si="32"/>
        <v/>
      </c>
      <c r="D110" s="38" t="str">
        <f t="shared" si="28"/>
        <v>2017/18</v>
      </c>
      <c r="E110" s="38" t="str">
        <f t="shared" si="29"/>
        <v/>
      </c>
      <c r="F110" s="39" t="str">
        <f t="shared" si="30"/>
        <v/>
      </c>
      <c r="G110" s="39" t="str">
        <f t="shared" si="25"/>
        <v/>
      </c>
      <c r="H110" s="47" t="str">
        <f t="shared" si="31"/>
        <v/>
      </c>
      <c r="I110" s="39" t="str">
        <f t="shared" si="27"/>
        <v/>
      </c>
      <c r="L110" s="53">
        <v>13</v>
      </c>
      <c r="M110" s="109"/>
      <c r="N110" s="100" t="str">
        <f>IF(M110="","",IF(ISNA(VLOOKUP(M110,Data!R:S,2,FALSE))=TRUE,"Does not exist, please check and re-enter",VLOOKUP(M110,Data!R:S,2,FALSE)))</f>
        <v/>
      </c>
      <c r="O110" s="65"/>
      <c r="P110" s="100" t="str">
        <f>IF(O110="","",IF(ISNA(VLOOKUP(O110,Data!U:V,2,FALSE))=TRUE,"Does not exist, please check and re-enter",VLOOKUP(O110,Data!U:V,2,FALSE)))</f>
        <v/>
      </c>
      <c r="Q110" s="29"/>
      <c r="R110" s="60">
        <v>0</v>
      </c>
      <c r="S110" s="54" t="str">
        <f t="shared" si="24"/>
        <v/>
      </c>
      <c r="T110" s="28"/>
      <c r="U110" s="103"/>
    </row>
    <row r="111" spans="1:21" ht="18" customHeight="1" x14ac:dyDescent="0.25">
      <c r="A111" s="38" t="s">
        <v>9</v>
      </c>
      <c r="B111" s="38">
        <v>311</v>
      </c>
      <c r="C111" s="50" t="str">
        <f t="shared" si="32"/>
        <v/>
      </c>
      <c r="D111" s="38" t="str">
        <f t="shared" si="28"/>
        <v>2017/18</v>
      </c>
      <c r="E111" s="38" t="str">
        <f t="shared" si="29"/>
        <v/>
      </c>
      <c r="F111" s="39" t="str">
        <f t="shared" si="30"/>
        <v/>
      </c>
      <c r="G111" s="39" t="str">
        <f t="shared" si="25"/>
        <v/>
      </c>
      <c r="H111" s="47" t="str">
        <f t="shared" si="31"/>
        <v/>
      </c>
      <c r="I111" s="39" t="str">
        <f t="shared" si="27"/>
        <v/>
      </c>
      <c r="L111" s="53">
        <v>14</v>
      </c>
      <c r="M111" s="109"/>
      <c r="N111" s="100" t="str">
        <f>IF(M111="","",IF(ISNA(VLOOKUP(M111,Data!R:S,2,FALSE))=TRUE,"Does not exist, please check and re-enter",VLOOKUP(M111,Data!R:S,2,FALSE)))</f>
        <v/>
      </c>
      <c r="O111" s="65"/>
      <c r="P111" s="100" t="str">
        <f>IF(O111="","",IF(ISNA(VLOOKUP(O111,Data!U:V,2,FALSE))=TRUE,"Does not exist, please check and re-enter",VLOOKUP(O111,Data!U:V,2,FALSE)))</f>
        <v/>
      </c>
      <c r="Q111" s="29"/>
      <c r="R111" s="60">
        <v>0</v>
      </c>
      <c r="S111" s="54" t="str">
        <f t="shared" si="24"/>
        <v/>
      </c>
      <c r="T111" s="28"/>
      <c r="U111" s="103"/>
    </row>
    <row r="112" spans="1:21" ht="18" customHeight="1" x14ac:dyDescent="0.25">
      <c r="A112" s="38" t="s">
        <v>9</v>
      </c>
      <c r="B112" s="38">
        <v>312</v>
      </c>
      <c r="C112" s="50" t="str">
        <f t="shared" si="32"/>
        <v/>
      </c>
      <c r="D112" s="38" t="str">
        <f t="shared" si="28"/>
        <v>2017/18</v>
      </c>
      <c r="E112" s="38" t="str">
        <f t="shared" si="29"/>
        <v/>
      </c>
      <c r="F112" s="39" t="str">
        <f t="shared" si="30"/>
        <v/>
      </c>
      <c r="G112" s="39" t="str">
        <f t="shared" si="25"/>
        <v/>
      </c>
      <c r="H112" s="47" t="str">
        <f t="shared" si="31"/>
        <v/>
      </c>
      <c r="I112" s="39" t="str">
        <f t="shared" si="27"/>
        <v/>
      </c>
      <c r="L112" s="53">
        <v>15</v>
      </c>
      <c r="M112" s="109"/>
      <c r="N112" s="100" t="str">
        <f>IF(M112="","",IF(ISNA(VLOOKUP(M112,Data!R:S,2,FALSE))=TRUE,"Does not exist, please check and re-enter",VLOOKUP(M112,Data!R:S,2,FALSE)))</f>
        <v/>
      </c>
      <c r="O112" s="65"/>
      <c r="P112" s="100" t="str">
        <f>IF(O112="","",IF(ISNA(VLOOKUP(O112,Data!U:V,2,FALSE))=TRUE,"Does not exist, please check and re-enter",VLOOKUP(O112,Data!U:V,2,FALSE)))</f>
        <v/>
      </c>
      <c r="Q112" s="29"/>
      <c r="R112" s="60">
        <v>0</v>
      </c>
      <c r="S112" s="54" t="str">
        <f t="shared" si="24"/>
        <v/>
      </c>
      <c r="T112" s="28"/>
      <c r="U112" s="103"/>
    </row>
    <row r="113" spans="1:21" ht="18" customHeight="1" x14ac:dyDescent="0.25">
      <c r="A113" s="38" t="s">
        <v>9</v>
      </c>
      <c r="B113" s="38">
        <v>313</v>
      </c>
      <c r="C113" s="50" t="str">
        <f t="shared" si="32"/>
        <v/>
      </c>
      <c r="D113" s="38" t="str">
        <f t="shared" si="28"/>
        <v>2017/18</v>
      </c>
      <c r="E113" s="38" t="str">
        <f t="shared" si="29"/>
        <v/>
      </c>
      <c r="F113" s="39" t="str">
        <f t="shared" si="30"/>
        <v/>
      </c>
      <c r="G113" s="39" t="str">
        <f t="shared" si="25"/>
        <v/>
      </c>
      <c r="H113" s="47" t="str">
        <f t="shared" si="31"/>
        <v/>
      </c>
      <c r="I113" s="39" t="str">
        <f t="shared" si="27"/>
        <v/>
      </c>
      <c r="L113" s="53">
        <v>16</v>
      </c>
      <c r="M113" s="109"/>
      <c r="N113" s="100" t="str">
        <f>IF(M113="","",IF(ISNA(VLOOKUP(M113,Data!R:S,2,FALSE))=TRUE,"Does not exist, please check and re-enter",VLOOKUP(M113,Data!R:S,2,FALSE)))</f>
        <v/>
      </c>
      <c r="O113" s="65"/>
      <c r="P113" s="100" t="str">
        <f>IF(O113="","",IF(ISNA(VLOOKUP(O113,Data!U:V,2,FALSE))=TRUE,"Does not exist, please check and re-enter",VLOOKUP(O113,Data!U:V,2,FALSE)))</f>
        <v/>
      </c>
      <c r="Q113" s="29"/>
      <c r="R113" s="60">
        <v>0</v>
      </c>
      <c r="S113" s="54" t="str">
        <f t="shared" si="24"/>
        <v/>
      </c>
      <c r="T113" s="28"/>
      <c r="U113" s="103"/>
    </row>
    <row r="114" spans="1:21" ht="18" customHeight="1" x14ac:dyDescent="0.25">
      <c r="A114" s="38" t="s">
        <v>9</v>
      </c>
      <c r="B114" s="38">
        <v>314</v>
      </c>
      <c r="C114" s="50" t="str">
        <f t="shared" si="32"/>
        <v/>
      </c>
      <c r="D114" s="38" t="str">
        <f t="shared" si="28"/>
        <v>2017/18</v>
      </c>
      <c r="E114" s="38" t="str">
        <f t="shared" si="29"/>
        <v/>
      </c>
      <c r="F114" s="39" t="str">
        <f t="shared" si="30"/>
        <v/>
      </c>
      <c r="G114" s="39" t="str">
        <f t="shared" si="25"/>
        <v/>
      </c>
      <c r="H114" s="47" t="str">
        <f t="shared" si="31"/>
        <v/>
      </c>
      <c r="I114" s="39" t="str">
        <f t="shared" si="27"/>
        <v/>
      </c>
      <c r="L114" s="53">
        <v>17</v>
      </c>
      <c r="M114" s="109"/>
      <c r="N114" s="100" t="str">
        <f>IF(M114="","",IF(ISNA(VLOOKUP(M114,Data!R:S,2,FALSE))=TRUE,"Does not exist, please check and re-enter",VLOOKUP(M114,Data!R:S,2,FALSE)))</f>
        <v/>
      </c>
      <c r="O114" s="65"/>
      <c r="P114" s="100" t="str">
        <f>IF(O114="","",IF(ISNA(VLOOKUP(O114,Data!U:V,2,FALSE))=TRUE,"Does not exist, please check and re-enter",VLOOKUP(O114,Data!U:V,2,FALSE)))</f>
        <v/>
      </c>
      <c r="Q114" s="29"/>
      <c r="R114" s="60">
        <v>0</v>
      </c>
      <c r="S114" s="54" t="str">
        <f t="shared" si="24"/>
        <v/>
      </c>
      <c r="T114" s="28"/>
      <c r="U114" s="103"/>
    </row>
    <row r="115" spans="1:21" s="42" customFormat="1" ht="18" customHeight="1" x14ac:dyDescent="0.25">
      <c r="A115" s="38" t="s">
        <v>9</v>
      </c>
      <c r="B115" s="38">
        <v>315</v>
      </c>
      <c r="C115" s="50" t="str">
        <f t="shared" si="32"/>
        <v/>
      </c>
      <c r="D115" s="38" t="str">
        <f t="shared" si="28"/>
        <v>2017/18</v>
      </c>
      <c r="E115" s="38" t="str">
        <f t="shared" si="29"/>
        <v/>
      </c>
      <c r="F115" s="39" t="str">
        <f t="shared" si="30"/>
        <v/>
      </c>
      <c r="G115" s="39" t="str">
        <f t="shared" si="25"/>
        <v/>
      </c>
      <c r="H115" s="47" t="str">
        <f t="shared" si="31"/>
        <v/>
      </c>
      <c r="I115" s="39" t="str">
        <f t="shared" si="27"/>
        <v/>
      </c>
      <c r="J115" s="39"/>
      <c r="K115" s="39"/>
      <c r="L115" s="53">
        <v>18</v>
      </c>
      <c r="M115" s="109"/>
      <c r="N115" s="100" t="str">
        <f>IF(M115="","",IF(ISNA(VLOOKUP(M115,Data!R:S,2,FALSE))=TRUE,"Does not exist, please check and re-enter",VLOOKUP(M115,Data!R:S,2,FALSE)))</f>
        <v/>
      </c>
      <c r="O115" s="65"/>
      <c r="P115" s="100" t="str">
        <f>IF(O115="","",IF(ISNA(VLOOKUP(O115,Data!U:V,2,FALSE))=TRUE,"Does not exist, please check and re-enter",VLOOKUP(O115,Data!U:V,2,FALSE)))</f>
        <v/>
      </c>
      <c r="Q115" s="29"/>
      <c r="R115" s="60">
        <v>0</v>
      </c>
      <c r="S115" s="54" t="str">
        <f t="shared" si="24"/>
        <v/>
      </c>
      <c r="T115" s="28"/>
      <c r="U115" s="103"/>
    </row>
    <row r="116" spans="1:21" s="42" customFormat="1" ht="18" customHeight="1" x14ac:dyDescent="0.25">
      <c r="A116" s="38" t="s">
        <v>9</v>
      </c>
      <c r="B116" s="38">
        <v>316</v>
      </c>
      <c r="C116" s="50" t="str">
        <f t="shared" si="32"/>
        <v/>
      </c>
      <c r="D116" s="38" t="str">
        <f t="shared" si="28"/>
        <v>2017/18</v>
      </c>
      <c r="E116" s="38" t="str">
        <f t="shared" si="29"/>
        <v/>
      </c>
      <c r="F116" s="39" t="str">
        <f t="shared" si="30"/>
        <v/>
      </c>
      <c r="G116" s="39" t="str">
        <f t="shared" si="25"/>
        <v/>
      </c>
      <c r="H116" s="47" t="str">
        <f t="shared" si="31"/>
        <v/>
      </c>
      <c r="I116" s="39" t="str">
        <f t="shared" si="27"/>
        <v/>
      </c>
      <c r="J116" s="39"/>
      <c r="K116" s="39"/>
      <c r="L116" s="53">
        <v>19</v>
      </c>
      <c r="M116" s="109"/>
      <c r="N116" s="100" t="str">
        <f>IF(M116="","",IF(ISNA(VLOOKUP(M116,Data!R:S,2,FALSE))=TRUE,"Does not exist, please check and re-enter",VLOOKUP(M116,Data!R:S,2,FALSE)))</f>
        <v/>
      </c>
      <c r="O116" s="65"/>
      <c r="P116" s="100" t="str">
        <f>IF(O116="","",IF(ISNA(VLOOKUP(O116,Data!U:V,2,FALSE))=TRUE,"Does not exist, please check and re-enter",VLOOKUP(O116,Data!U:V,2,FALSE)))</f>
        <v/>
      </c>
      <c r="Q116" s="29"/>
      <c r="R116" s="60">
        <v>0</v>
      </c>
      <c r="S116" s="54" t="str">
        <f t="shared" si="24"/>
        <v/>
      </c>
      <c r="T116" s="28"/>
      <c r="U116" s="103"/>
    </row>
    <row r="117" spans="1:21" s="42" customFormat="1" ht="18" customHeight="1" x14ac:dyDescent="0.25">
      <c r="A117" s="38" t="s">
        <v>9</v>
      </c>
      <c r="B117" s="38">
        <v>317</v>
      </c>
      <c r="C117" s="50" t="str">
        <f t="shared" si="32"/>
        <v/>
      </c>
      <c r="D117" s="38" t="str">
        <f t="shared" si="28"/>
        <v>2017/18</v>
      </c>
      <c r="E117" s="38" t="str">
        <f t="shared" si="29"/>
        <v/>
      </c>
      <c r="F117" s="39" t="str">
        <f t="shared" si="30"/>
        <v/>
      </c>
      <c r="G117" s="39" t="str">
        <f t="shared" si="25"/>
        <v/>
      </c>
      <c r="H117" s="47" t="str">
        <f t="shared" si="31"/>
        <v/>
      </c>
      <c r="I117" s="39" t="str">
        <f t="shared" si="27"/>
        <v/>
      </c>
      <c r="J117" s="39"/>
      <c r="K117" s="39"/>
      <c r="L117" s="53">
        <v>20</v>
      </c>
      <c r="M117" s="109"/>
      <c r="N117" s="100" t="str">
        <f>IF(M117="","",IF(ISNA(VLOOKUP(M117,Data!R:S,2,FALSE))=TRUE,"Does not exist, please check and re-enter",VLOOKUP(M117,Data!R:S,2,FALSE)))</f>
        <v/>
      </c>
      <c r="O117" s="65"/>
      <c r="P117" s="100" t="str">
        <f>IF(O117="","",IF(ISNA(VLOOKUP(O117,Data!U:V,2,FALSE))=TRUE,"Does not exist, please check and re-enter",VLOOKUP(O117,Data!U:V,2,FALSE)))</f>
        <v/>
      </c>
      <c r="Q117" s="29"/>
      <c r="R117" s="60">
        <v>0</v>
      </c>
      <c r="S117" s="54" t="str">
        <f t="shared" si="24"/>
        <v/>
      </c>
      <c r="T117" s="28"/>
      <c r="U117" s="103"/>
    </row>
    <row r="118" spans="1:21" s="42" customFormat="1" ht="18" customHeight="1" thickBot="1" x14ac:dyDescent="0.3">
      <c r="A118" s="38" t="s">
        <v>9</v>
      </c>
      <c r="B118" s="38">
        <v>318</v>
      </c>
      <c r="C118" s="50" t="str">
        <f t="shared" si="32"/>
        <v/>
      </c>
      <c r="D118" s="38" t="str">
        <f t="shared" si="28"/>
        <v>2017/18</v>
      </c>
      <c r="E118" s="38" t="str">
        <f t="shared" ref="E118" si="33">$O$3</f>
        <v/>
      </c>
      <c r="H118" s="47"/>
      <c r="L118" s="38"/>
      <c r="M118" s="41"/>
      <c r="N118" s="41"/>
      <c r="O118" s="8"/>
      <c r="P118" s="8"/>
      <c r="Q118" s="55">
        <f>SUM(Q98:Q117)</f>
        <v>0</v>
      </c>
      <c r="R118" s="55">
        <f>SUM(R98:R117)</f>
        <v>0</v>
      </c>
      <c r="S118" s="55">
        <f>SUM(S98:S117)</f>
        <v>0</v>
      </c>
      <c r="T118" s="39"/>
    </row>
    <row r="119" spans="1:21" ht="9" customHeight="1" x14ac:dyDescent="0.25">
      <c r="C119" s="50" t="str">
        <f t="shared" si="32"/>
        <v/>
      </c>
    </row>
    <row r="120" spans="1:21" s="42" customFormat="1" ht="18" customHeight="1" x14ac:dyDescent="0.25">
      <c r="A120" s="38" t="s">
        <v>9</v>
      </c>
      <c r="B120" s="38">
        <v>293</v>
      </c>
      <c r="C120" s="50" t="str">
        <f t="shared" si="32"/>
        <v/>
      </c>
      <c r="D120" s="38" t="str">
        <f t="shared" ref="D120:D144" si="34">$O$5</f>
        <v>2017/18</v>
      </c>
      <c r="E120" s="38" t="str">
        <f t="shared" ref="E120:E144" si="35">$O$3</f>
        <v/>
      </c>
      <c r="H120" s="47"/>
      <c r="L120" s="38"/>
      <c r="M120" s="41"/>
      <c r="N120" s="41"/>
      <c r="O120" s="8"/>
      <c r="P120" s="8"/>
      <c r="Q120" s="61"/>
      <c r="R120" s="61"/>
      <c r="S120" s="61"/>
      <c r="T120" s="39"/>
    </row>
    <row r="121" spans="1:21" ht="18" customHeight="1" x14ac:dyDescent="0.25">
      <c r="A121" s="38" t="s">
        <v>9</v>
      </c>
      <c r="B121" s="38">
        <v>294</v>
      </c>
      <c r="C121" s="50" t="str">
        <f t="shared" si="32"/>
        <v/>
      </c>
      <c r="D121" s="38" t="str">
        <f t="shared" si="34"/>
        <v>2017/18</v>
      </c>
      <c r="E121" s="38" t="str">
        <f t="shared" si="35"/>
        <v/>
      </c>
      <c r="F121" s="39" t="str">
        <f>IF(H121="","","EBO"&amp;"9400")</f>
        <v/>
      </c>
      <c r="G121" s="40"/>
      <c r="H121" s="40" t="str">
        <f>IF(Q125="","",-SUM(S145))</f>
        <v/>
      </c>
      <c r="I121" s="39" t="str">
        <f>IF(H121="","","PayPoint PP "&amp;Q121&amp;"-"&amp;Q122)</f>
        <v/>
      </c>
      <c r="K121" s="38" t="s">
        <v>748</v>
      </c>
      <c r="N121" s="62"/>
      <c r="P121" s="95" t="s">
        <v>131</v>
      </c>
      <c r="Q121" s="161"/>
      <c r="R121" s="161"/>
    </row>
    <row r="122" spans="1:21" ht="18" customHeight="1" x14ac:dyDescent="0.25">
      <c r="A122" s="38" t="s">
        <v>9</v>
      </c>
      <c r="B122" s="38">
        <v>295</v>
      </c>
      <c r="C122" s="50" t="str">
        <f t="shared" si="32"/>
        <v/>
      </c>
      <c r="D122" s="38" t="str">
        <f t="shared" si="34"/>
        <v>2017/18</v>
      </c>
      <c r="E122" s="38" t="str">
        <f t="shared" si="35"/>
        <v/>
      </c>
      <c r="F122" s="39" t="str">
        <f>IF(H121="","","EBO"&amp;"9425")</f>
        <v/>
      </c>
      <c r="G122" s="42" t="str">
        <f>IF(F122="","","B_BFWD")</f>
        <v/>
      </c>
      <c r="H122" s="40" t="str">
        <f>IF(G122="","",SUM(Q145))</f>
        <v/>
      </c>
      <c r="I122" s="39" t="str">
        <f>IF(H122="","","PayPoint PP "&amp;Q121&amp;"-"&amp;Q122)</f>
        <v/>
      </c>
      <c r="N122" s="62"/>
      <c r="P122" s="95" t="s">
        <v>132</v>
      </c>
      <c r="Q122" s="161"/>
      <c r="R122" s="161"/>
    </row>
    <row r="123" spans="1:21" ht="18" customHeight="1" x14ac:dyDescent="0.25">
      <c r="A123" s="38" t="s">
        <v>9</v>
      </c>
      <c r="B123" s="38">
        <v>296</v>
      </c>
      <c r="C123" s="50" t="str">
        <f t="shared" si="32"/>
        <v/>
      </c>
      <c r="D123" s="38" t="str">
        <f t="shared" si="34"/>
        <v>2017/18</v>
      </c>
      <c r="E123" s="38" t="str">
        <f t="shared" si="35"/>
        <v/>
      </c>
      <c r="F123" s="39" t="str">
        <f>IF(H121="","","EBO"&amp;"9425")</f>
        <v/>
      </c>
      <c r="G123" s="42" t="str">
        <f>IF(F123="","","B_BFWD")</f>
        <v/>
      </c>
      <c r="H123" s="40" t="str">
        <f>IF(G123="","",-SUM(Q145))</f>
        <v/>
      </c>
      <c r="I123" s="39" t="str">
        <f>IF(H123="","","PayPoint PP "&amp;Q121&amp;"-"&amp;Q122)</f>
        <v/>
      </c>
    </row>
    <row r="124" spans="1:21" ht="18" customHeight="1" x14ac:dyDescent="0.25">
      <c r="A124" s="38" t="s">
        <v>9</v>
      </c>
      <c r="B124" s="38">
        <v>297</v>
      </c>
      <c r="C124" s="50" t="str">
        <f t="shared" si="32"/>
        <v/>
      </c>
      <c r="D124" s="38" t="str">
        <f t="shared" si="34"/>
        <v>2017/18</v>
      </c>
      <c r="E124" s="38" t="str">
        <f t="shared" si="35"/>
        <v/>
      </c>
      <c r="F124" s="39" t="str">
        <f>IF(H121="","","EBO"&amp;"9521")</f>
        <v/>
      </c>
      <c r="G124" s="42" t="str">
        <f>IF(F124="","",LEFT($O$5,4)&amp;RIGHT($O$5,2)&amp;"M"&amp;$O$3)</f>
        <v/>
      </c>
      <c r="H124" s="40" t="str">
        <f>IF(G124="","",SUM(R145))</f>
        <v/>
      </c>
      <c r="I124" s="39" t="str">
        <f>IF(H124="","","PayPoint PP "&amp;Q121&amp;"-"&amp;Q122)</f>
        <v/>
      </c>
      <c r="M124" s="67" t="s">
        <v>32</v>
      </c>
      <c r="N124" s="64"/>
      <c r="O124" s="64" t="s">
        <v>27</v>
      </c>
      <c r="P124" s="72"/>
      <c r="Q124" s="52" t="s">
        <v>29</v>
      </c>
      <c r="R124" s="52" t="s">
        <v>30</v>
      </c>
      <c r="S124" s="52" t="s">
        <v>28</v>
      </c>
      <c r="T124" s="53" t="s">
        <v>31</v>
      </c>
      <c r="U124" s="90" t="s">
        <v>465</v>
      </c>
    </row>
    <row r="125" spans="1:21" ht="18" customHeight="1" x14ac:dyDescent="0.25">
      <c r="A125" s="38" t="s">
        <v>9</v>
      </c>
      <c r="B125" s="38">
        <v>298</v>
      </c>
      <c r="C125" s="50" t="str">
        <f t="shared" si="32"/>
        <v/>
      </c>
      <c r="D125" s="38" t="str">
        <f t="shared" si="34"/>
        <v>2017/18</v>
      </c>
      <c r="E125" s="38" t="str">
        <f t="shared" si="35"/>
        <v/>
      </c>
      <c r="F125" s="39" t="str">
        <f>IF(Q125="","",$O$2&amp;M125)</f>
        <v/>
      </c>
      <c r="G125" s="39" t="str">
        <f>IF(Q125="","",O125)</f>
        <v/>
      </c>
      <c r="H125" s="47" t="str">
        <f>IF(Q125="","",SUM(Q125))</f>
        <v/>
      </c>
      <c r="I125" s="39" t="str">
        <f>IF(Q125="","",T125)</f>
        <v/>
      </c>
      <c r="L125" s="53">
        <v>1</v>
      </c>
      <c r="M125" s="92">
        <v>5155</v>
      </c>
      <c r="N125" s="100" t="str">
        <f>IF(M125="","",IF(ISNA(VLOOKUP(M125,Data!R:S,2,FALSE))=TRUE,"Does not exist, please check and re-enter",VLOOKUP(M125,Data!R:S,2,FALSE)))</f>
        <v xml:space="preserve"> Bank Charges</v>
      </c>
      <c r="O125" s="92" t="s">
        <v>10</v>
      </c>
      <c r="P125" s="100" t="str">
        <f>IF(O125="","",IF(ISNA(VLOOKUP(O125,Data!U:V,2,FALSE))=TRUE,"Does not exist, please check and re-enter",VLOOKUP(O125,Data!U:V,2,FALSE)))</f>
        <v>Administration</v>
      </c>
      <c r="Q125" s="29"/>
      <c r="R125" s="29"/>
      <c r="S125" s="54" t="str">
        <f t="shared" ref="S125:S144" si="36">IF(Q125="","",SUM(Q125:R125))</f>
        <v/>
      </c>
      <c r="T125" s="59" t="s">
        <v>144</v>
      </c>
      <c r="U125" s="103"/>
    </row>
    <row r="126" spans="1:21" ht="18" customHeight="1" x14ac:dyDescent="0.25">
      <c r="A126" s="38" t="s">
        <v>9</v>
      </c>
      <c r="B126" s="38">
        <v>299</v>
      </c>
      <c r="C126" s="50" t="str">
        <f t="shared" si="32"/>
        <v/>
      </c>
      <c r="D126" s="38" t="str">
        <f t="shared" si="34"/>
        <v>2017/18</v>
      </c>
      <c r="E126" s="38" t="str">
        <f t="shared" si="35"/>
        <v/>
      </c>
      <c r="F126" s="39" t="str">
        <f>IF(M126="","",$O$2&amp;M126)</f>
        <v/>
      </c>
      <c r="G126" s="39" t="str">
        <f t="shared" ref="G126:G144" si="37">IF(Q126="","",O126)</f>
        <v/>
      </c>
      <c r="H126" s="47" t="str">
        <f t="shared" ref="H126:H131" si="38">IF(Q126="","",SUM(Q126))</f>
        <v/>
      </c>
      <c r="I126" s="39" t="str">
        <f t="shared" ref="I126:I144" si="39">IF(T126="","",T126)</f>
        <v/>
      </c>
      <c r="L126" s="53">
        <v>2</v>
      </c>
      <c r="M126" s="109"/>
      <c r="N126" s="100" t="str">
        <f>IF(M126="","",IF(ISNA(VLOOKUP(M126,Data!R:S,2,FALSE))=TRUE,"Does not exist, please check and re-enter",VLOOKUP(M126,Data!R:S,2,FALSE)))</f>
        <v/>
      </c>
      <c r="O126" s="65"/>
      <c r="P126" s="100" t="str">
        <f>IF(O126="","",IF(ISNA(VLOOKUP(O126,Data!U:V,2,FALSE))=TRUE,"Does not exist, please check and re-enter",VLOOKUP(O126,Data!U:V,2,FALSE)))</f>
        <v/>
      </c>
      <c r="Q126" s="29"/>
      <c r="R126" s="60">
        <v>0</v>
      </c>
      <c r="S126" s="54" t="str">
        <f t="shared" si="36"/>
        <v/>
      </c>
      <c r="T126" s="28"/>
      <c r="U126" s="103"/>
    </row>
    <row r="127" spans="1:21" ht="18" customHeight="1" x14ac:dyDescent="0.25">
      <c r="A127" s="38" t="s">
        <v>9</v>
      </c>
      <c r="B127" s="38">
        <v>300</v>
      </c>
      <c r="C127" s="50" t="str">
        <f t="shared" si="32"/>
        <v/>
      </c>
      <c r="D127" s="38" t="str">
        <f t="shared" si="34"/>
        <v>2017/18</v>
      </c>
      <c r="E127" s="38" t="str">
        <f t="shared" si="35"/>
        <v/>
      </c>
      <c r="F127" s="39" t="str">
        <f t="shared" ref="F127:F144" si="40">IF(M127="","",$O$2&amp;M127)</f>
        <v/>
      </c>
      <c r="G127" s="39" t="str">
        <f t="shared" si="37"/>
        <v/>
      </c>
      <c r="H127" s="47" t="str">
        <f t="shared" si="38"/>
        <v/>
      </c>
      <c r="I127" s="39" t="str">
        <f t="shared" si="39"/>
        <v/>
      </c>
      <c r="L127" s="53">
        <v>3</v>
      </c>
      <c r="M127" s="109"/>
      <c r="N127" s="100" t="str">
        <f>IF(M127="","",IF(ISNA(VLOOKUP(M127,Data!R:S,2,FALSE))=TRUE,"Does not exist, please check and re-enter",VLOOKUP(M127,Data!R:S,2,FALSE)))</f>
        <v/>
      </c>
      <c r="O127" s="65"/>
      <c r="P127" s="100" t="str">
        <f>IF(O127="","",IF(ISNA(VLOOKUP(O127,Data!U:V,2,FALSE))=TRUE,"Does not exist, please check and re-enter",VLOOKUP(O127,Data!U:V,2,FALSE)))</f>
        <v/>
      </c>
      <c r="Q127" s="29"/>
      <c r="R127" s="60">
        <v>0</v>
      </c>
      <c r="S127" s="54" t="str">
        <f t="shared" si="36"/>
        <v/>
      </c>
      <c r="T127" s="28"/>
      <c r="U127" s="103"/>
    </row>
    <row r="128" spans="1:21" ht="18" customHeight="1" x14ac:dyDescent="0.25">
      <c r="A128" s="38" t="s">
        <v>9</v>
      </c>
      <c r="B128" s="38">
        <v>301</v>
      </c>
      <c r="C128" s="50" t="str">
        <f t="shared" si="32"/>
        <v/>
      </c>
      <c r="D128" s="38" t="str">
        <f t="shared" si="34"/>
        <v>2017/18</v>
      </c>
      <c r="E128" s="38" t="str">
        <f t="shared" si="35"/>
        <v/>
      </c>
      <c r="F128" s="39" t="str">
        <f t="shared" si="40"/>
        <v/>
      </c>
      <c r="G128" s="39" t="str">
        <f t="shared" si="37"/>
        <v/>
      </c>
      <c r="H128" s="47" t="str">
        <f t="shared" si="38"/>
        <v/>
      </c>
      <c r="I128" s="39" t="str">
        <f t="shared" si="39"/>
        <v/>
      </c>
      <c r="L128" s="53">
        <v>4</v>
      </c>
      <c r="M128" s="109"/>
      <c r="N128" s="100" t="str">
        <f>IF(M128="","",IF(ISNA(VLOOKUP(M128,Data!R:S,2,FALSE))=TRUE,"Does not exist, please check and re-enter",VLOOKUP(M128,Data!R:S,2,FALSE)))</f>
        <v/>
      </c>
      <c r="O128" s="65"/>
      <c r="P128" s="100" t="str">
        <f>IF(O128="","",IF(ISNA(VLOOKUP(O128,Data!U:V,2,FALSE))=TRUE,"Does not exist, please check and re-enter",VLOOKUP(O128,Data!U:V,2,FALSE)))</f>
        <v/>
      </c>
      <c r="Q128" s="29"/>
      <c r="R128" s="60">
        <v>0</v>
      </c>
      <c r="S128" s="54" t="str">
        <f t="shared" si="36"/>
        <v/>
      </c>
      <c r="T128" s="28"/>
      <c r="U128" s="103"/>
    </row>
    <row r="129" spans="1:21" ht="18" customHeight="1" x14ac:dyDescent="0.25">
      <c r="A129" s="38" t="s">
        <v>9</v>
      </c>
      <c r="B129" s="38">
        <v>302</v>
      </c>
      <c r="C129" s="50" t="str">
        <f t="shared" si="32"/>
        <v/>
      </c>
      <c r="D129" s="38" t="str">
        <f t="shared" si="34"/>
        <v>2017/18</v>
      </c>
      <c r="E129" s="38" t="str">
        <f t="shared" si="35"/>
        <v/>
      </c>
      <c r="F129" s="39" t="str">
        <f t="shared" si="40"/>
        <v/>
      </c>
      <c r="G129" s="39" t="str">
        <f t="shared" si="37"/>
        <v/>
      </c>
      <c r="H129" s="47" t="str">
        <f t="shared" si="38"/>
        <v/>
      </c>
      <c r="I129" s="39" t="str">
        <f t="shared" si="39"/>
        <v/>
      </c>
      <c r="L129" s="53">
        <v>5</v>
      </c>
      <c r="M129" s="109"/>
      <c r="N129" s="100" t="str">
        <f>IF(M129="","",IF(ISNA(VLOOKUP(M129,Data!R:S,2,FALSE))=TRUE,"Does not exist, please check and re-enter",VLOOKUP(M129,Data!R:S,2,FALSE)))</f>
        <v/>
      </c>
      <c r="O129" s="65"/>
      <c r="P129" s="100" t="str">
        <f>IF(O129="","",IF(ISNA(VLOOKUP(O129,Data!U:V,2,FALSE))=TRUE,"Does not exist, please check and re-enter",VLOOKUP(O129,Data!U:V,2,FALSE)))</f>
        <v/>
      </c>
      <c r="Q129" s="29"/>
      <c r="R129" s="60">
        <v>0</v>
      </c>
      <c r="S129" s="54" t="str">
        <f t="shared" si="36"/>
        <v/>
      </c>
      <c r="T129" s="28"/>
      <c r="U129" s="103"/>
    </row>
    <row r="130" spans="1:21" ht="18" customHeight="1" x14ac:dyDescent="0.25">
      <c r="A130" s="38" t="s">
        <v>9</v>
      </c>
      <c r="B130" s="38">
        <v>303</v>
      </c>
      <c r="C130" s="50" t="str">
        <f t="shared" si="32"/>
        <v/>
      </c>
      <c r="D130" s="38" t="str">
        <f t="shared" si="34"/>
        <v>2017/18</v>
      </c>
      <c r="E130" s="38" t="str">
        <f t="shared" si="35"/>
        <v/>
      </c>
      <c r="F130" s="39" t="str">
        <f t="shared" si="40"/>
        <v/>
      </c>
      <c r="G130" s="39" t="str">
        <f t="shared" si="37"/>
        <v/>
      </c>
      <c r="H130" s="47" t="str">
        <f t="shared" si="38"/>
        <v/>
      </c>
      <c r="I130" s="39" t="str">
        <f t="shared" si="39"/>
        <v/>
      </c>
      <c r="L130" s="53">
        <v>6</v>
      </c>
      <c r="M130" s="109"/>
      <c r="N130" s="100" t="str">
        <f>IF(M130="","",IF(ISNA(VLOOKUP(M130,Data!R:S,2,FALSE))=TRUE,"Does not exist, please check and re-enter",VLOOKUP(M130,Data!R:S,2,FALSE)))</f>
        <v/>
      </c>
      <c r="O130" s="65"/>
      <c r="P130" s="100" t="str">
        <f>IF(O130="","",IF(ISNA(VLOOKUP(O130,Data!U:V,2,FALSE))=TRUE,"Does not exist, please check and re-enter",VLOOKUP(O130,Data!U:V,2,FALSE)))</f>
        <v/>
      </c>
      <c r="Q130" s="29"/>
      <c r="R130" s="60">
        <v>0</v>
      </c>
      <c r="S130" s="54" t="str">
        <f t="shared" si="36"/>
        <v/>
      </c>
      <c r="T130" s="28"/>
      <c r="U130" s="103"/>
    </row>
    <row r="131" spans="1:21" ht="18" customHeight="1" x14ac:dyDescent="0.25">
      <c r="A131" s="38" t="s">
        <v>9</v>
      </c>
      <c r="B131" s="38">
        <v>304</v>
      </c>
      <c r="C131" s="50" t="str">
        <f t="shared" si="32"/>
        <v/>
      </c>
      <c r="D131" s="38" t="str">
        <f t="shared" si="34"/>
        <v>2017/18</v>
      </c>
      <c r="E131" s="38" t="str">
        <f t="shared" si="35"/>
        <v/>
      </c>
      <c r="F131" s="39" t="str">
        <f t="shared" si="40"/>
        <v/>
      </c>
      <c r="G131" s="39" t="str">
        <f t="shared" si="37"/>
        <v/>
      </c>
      <c r="H131" s="47" t="str">
        <f t="shared" si="38"/>
        <v/>
      </c>
      <c r="I131" s="39" t="str">
        <f t="shared" si="39"/>
        <v/>
      </c>
      <c r="L131" s="53">
        <v>7</v>
      </c>
      <c r="M131" s="109"/>
      <c r="N131" s="100" t="str">
        <f>IF(M131="","",IF(ISNA(VLOOKUP(M131,Data!R:S,2,FALSE))=TRUE,"Does not exist, please check and re-enter",VLOOKUP(M131,Data!R:S,2,FALSE)))</f>
        <v/>
      </c>
      <c r="O131" s="65"/>
      <c r="P131" s="100" t="str">
        <f>IF(O131="","",IF(ISNA(VLOOKUP(O131,Data!U:V,2,FALSE))=TRUE,"Does not exist, please check and re-enter",VLOOKUP(O131,Data!U:V,2,FALSE)))</f>
        <v/>
      </c>
      <c r="Q131" s="29"/>
      <c r="R131" s="60">
        <v>0</v>
      </c>
      <c r="S131" s="54" t="str">
        <f t="shared" si="36"/>
        <v/>
      </c>
      <c r="T131" s="28"/>
      <c r="U131" s="103"/>
    </row>
    <row r="132" spans="1:21" ht="18" customHeight="1" x14ac:dyDescent="0.25">
      <c r="A132" s="38" t="s">
        <v>9</v>
      </c>
      <c r="B132" s="38">
        <v>305</v>
      </c>
      <c r="C132" s="50" t="str">
        <f t="shared" si="32"/>
        <v/>
      </c>
      <c r="D132" s="38" t="str">
        <f t="shared" si="34"/>
        <v>2017/18</v>
      </c>
      <c r="E132" s="38" t="str">
        <f t="shared" si="35"/>
        <v/>
      </c>
      <c r="F132" s="39" t="str">
        <f t="shared" si="40"/>
        <v/>
      </c>
      <c r="G132" s="39" t="str">
        <f t="shared" si="37"/>
        <v/>
      </c>
      <c r="H132" s="47" t="str">
        <f>IF(Q132="","",SUM(Q132))</f>
        <v/>
      </c>
      <c r="I132" s="39" t="str">
        <f t="shared" si="39"/>
        <v/>
      </c>
      <c r="L132" s="53">
        <v>8</v>
      </c>
      <c r="M132" s="109"/>
      <c r="N132" s="100" t="str">
        <f>IF(M132="","",IF(ISNA(VLOOKUP(M132,Data!R:S,2,FALSE))=TRUE,"Does not exist, please check and re-enter",VLOOKUP(M132,Data!R:S,2,FALSE)))</f>
        <v/>
      </c>
      <c r="O132" s="65"/>
      <c r="P132" s="100" t="str">
        <f>IF(O132="","",IF(ISNA(VLOOKUP(O132,Data!U:V,2,FALSE))=TRUE,"Does not exist, please check and re-enter",VLOOKUP(O132,Data!U:V,2,FALSE)))</f>
        <v/>
      </c>
      <c r="Q132" s="29"/>
      <c r="R132" s="60">
        <v>0</v>
      </c>
      <c r="S132" s="54" t="str">
        <f t="shared" si="36"/>
        <v/>
      </c>
      <c r="T132" s="28"/>
      <c r="U132" s="103"/>
    </row>
    <row r="133" spans="1:21" ht="18" customHeight="1" x14ac:dyDescent="0.25">
      <c r="A133" s="38" t="s">
        <v>9</v>
      </c>
      <c r="B133" s="38">
        <v>306</v>
      </c>
      <c r="C133" s="50" t="str">
        <f t="shared" si="32"/>
        <v/>
      </c>
      <c r="D133" s="38" t="str">
        <f t="shared" si="34"/>
        <v>2017/18</v>
      </c>
      <c r="E133" s="38" t="str">
        <f t="shared" si="35"/>
        <v/>
      </c>
      <c r="F133" s="39" t="str">
        <f t="shared" si="40"/>
        <v/>
      </c>
      <c r="G133" s="39" t="str">
        <f t="shared" si="37"/>
        <v/>
      </c>
      <c r="H133" s="47" t="str">
        <f t="shared" ref="H133:H144" si="41">IF(Q133="","",SUM(Q133))</f>
        <v/>
      </c>
      <c r="I133" s="39" t="str">
        <f t="shared" si="39"/>
        <v/>
      </c>
      <c r="L133" s="53">
        <v>9</v>
      </c>
      <c r="M133" s="109"/>
      <c r="N133" s="100" t="str">
        <f>IF(M133="","",IF(ISNA(VLOOKUP(M133,Data!R:S,2,FALSE))=TRUE,"Does not exist, please check and re-enter",VLOOKUP(M133,Data!R:S,2,FALSE)))</f>
        <v/>
      </c>
      <c r="O133" s="65"/>
      <c r="P133" s="100" t="str">
        <f>IF(O133="","",IF(ISNA(VLOOKUP(O133,Data!U:V,2,FALSE))=TRUE,"Does not exist, please check and re-enter",VLOOKUP(O133,Data!U:V,2,FALSE)))</f>
        <v/>
      </c>
      <c r="Q133" s="29"/>
      <c r="R133" s="60">
        <v>0</v>
      </c>
      <c r="S133" s="54" t="str">
        <f t="shared" si="36"/>
        <v/>
      </c>
      <c r="T133" s="28"/>
      <c r="U133" s="103"/>
    </row>
    <row r="134" spans="1:21" ht="18" customHeight="1" x14ac:dyDescent="0.25">
      <c r="A134" s="38" t="s">
        <v>9</v>
      </c>
      <c r="B134" s="38">
        <v>307</v>
      </c>
      <c r="C134" s="50" t="str">
        <f t="shared" si="32"/>
        <v/>
      </c>
      <c r="D134" s="38" t="str">
        <f t="shared" si="34"/>
        <v>2017/18</v>
      </c>
      <c r="E134" s="38" t="str">
        <f t="shared" si="35"/>
        <v/>
      </c>
      <c r="F134" s="39" t="str">
        <f t="shared" si="40"/>
        <v/>
      </c>
      <c r="G134" s="39" t="str">
        <f t="shared" si="37"/>
        <v/>
      </c>
      <c r="H134" s="47" t="str">
        <f t="shared" si="41"/>
        <v/>
      </c>
      <c r="I134" s="39" t="str">
        <f t="shared" si="39"/>
        <v/>
      </c>
      <c r="L134" s="53">
        <v>10</v>
      </c>
      <c r="M134" s="109"/>
      <c r="N134" s="100" t="str">
        <f>IF(M134="","",IF(ISNA(VLOOKUP(M134,Data!R:S,2,FALSE))=TRUE,"Does not exist, please check and re-enter",VLOOKUP(M134,Data!R:S,2,FALSE)))</f>
        <v/>
      </c>
      <c r="O134" s="65"/>
      <c r="P134" s="100" t="str">
        <f>IF(O134="","",IF(ISNA(VLOOKUP(O134,Data!U:V,2,FALSE))=TRUE,"Does not exist, please check and re-enter",VLOOKUP(O134,Data!U:V,2,FALSE)))</f>
        <v/>
      </c>
      <c r="Q134" s="29"/>
      <c r="R134" s="60">
        <v>0</v>
      </c>
      <c r="S134" s="54" t="str">
        <f t="shared" si="36"/>
        <v/>
      </c>
      <c r="T134" s="28"/>
      <c r="U134" s="103"/>
    </row>
    <row r="135" spans="1:21" ht="18" customHeight="1" x14ac:dyDescent="0.25">
      <c r="A135" s="38" t="s">
        <v>9</v>
      </c>
      <c r="B135" s="38">
        <v>308</v>
      </c>
      <c r="C135" s="50" t="str">
        <f t="shared" si="32"/>
        <v/>
      </c>
      <c r="D135" s="38" t="str">
        <f t="shared" si="34"/>
        <v>2017/18</v>
      </c>
      <c r="E135" s="38" t="str">
        <f t="shared" si="35"/>
        <v/>
      </c>
      <c r="F135" s="39" t="str">
        <f t="shared" si="40"/>
        <v/>
      </c>
      <c r="G135" s="39" t="str">
        <f t="shared" si="37"/>
        <v/>
      </c>
      <c r="H135" s="47" t="str">
        <f t="shared" si="41"/>
        <v/>
      </c>
      <c r="I135" s="39" t="str">
        <f t="shared" si="39"/>
        <v/>
      </c>
      <c r="L135" s="53">
        <v>11</v>
      </c>
      <c r="M135" s="109"/>
      <c r="N135" s="100" t="str">
        <f>IF(M135="","",IF(ISNA(VLOOKUP(M135,Data!R:S,2,FALSE))=TRUE,"Does not exist, please check and re-enter",VLOOKUP(M135,Data!R:S,2,FALSE)))</f>
        <v/>
      </c>
      <c r="O135" s="65"/>
      <c r="P135" s="100" t="str">
        <f>IF(O135="","",IF(ISNA(VLOOKUP(O135,Data!U:V,2,FALSE))=TRUE,"Does not exist, please check and re-enter",VLOOKUP(O135,Data!U:V,2,FALSE)))</f>
        <v/>
      </c>
      <c r="Q135" s="29"/>
      <c r="R135" s="60">
        <v>0</v>
      </c>
      <c r="S135" s="54" t="str">
        <f t="shared" si="36"/>
        <v/>
      </c>
      <c r="T135" s="28"/>
      <c r="U135" s="103"/>
    </row>
    <row r="136" spans="1:21" ht="18" customHeight="1" x14ac:dyDescent="0.25">
      <c r="A136" s="38" t="s">
        <v>9</v>
      </c>
      <c r="B136" s="38">
        <v>309</v>
      </c>
      <c r="C136" s="50" t="str">
        <f t="shared" si="32"/>
        <v/>
      </c>
      <c r="D136" s="38" t="str">
        <f t="shared" si="34"/>
        <v>2017/18</v>
      </c>
      <c r="E136" s="38" t="str">
        <f t="shared" si="35"/>
        <v/>
      </c>
      <c r="F136" s="39" t="str">
        <f t="shared" si="40"/>
        <v/>
      </c>
      <c r="G136" s="39" t="str">
        <f t="shared" si="37"/>
        <v/>
      </c>
      <c r="H136" s="47" t="str">
        <f t="shared" si="41"/>
        <v/>
      </c>
      <c r="I136" s="39" t="str">
        <f t="shared" si="39"/>
        <v/>
      </c>
      <c r="L136" s="53">
        <v>12</v>
      </c>
      <c r="M136" s="109"/>
      <c r="N136" s="100" t="str">
        <f>IF(M136="","",IF(ISNA(VLOOKUP(M136,Data!R:S,2,FALSE))=TRUE,"Does not exist, please check and re-enter",VLOOKUP(M136,Data!R:S,2,FALSE)))</f>
        <v/>
      </c>
      <c r="O136" s="65"/>
      <c r="P136" s="100" t="str">
        <f>IF(O136="","",IF(ISNA(VLOOKUP(O136,Data!U:V,2,FALSE))=TRUE,"Does not exist, please check and re-enter",VLOOKUP(O136,Data!U:V,2,FALSE)))</f>
        <v/>
      </c>
      <c r="Q136" s="29"/>
      <c r="R136" s="60">
        <v>0</v>
      </c>
      <c r="S136" s="54" t="str">
        <f t="shared" si="36"/>
        <v/>
      </c>
      <c r="T136" s="28"/>
      <c r="U136" s="103"/>
    </row>
    <row r="137" spans="1:21" ht="18" customHeight="1" x14ac:dyDescent="0.25">
      <c r="A137" s="38" t="s">
        <v>9</v>
      </c>
      <c r="B137" s="38">
        <v>310</v>
      </c>
      <c r="C137" s="50" t="str">
        <f t="shared" si="32"/>
        <v/>
      </c>
      <c r="D137" s="38" t="str">
        <f t="shared" si="34"/>
        <v>2017/18</v>
      </c>
      <c r="E137" s="38" t="str">
        <f t="shared" si="35"/>
        <v/>
      </c>
      <c r="F137" s="39" t="str">
        <f t="shared" si="40"/>
        <v/>
      </c>
      <c r="G137" s="39" t="str">
        <f t="shared" si="37"/>
        <v/>
      </c>
      <c r="H137" s="47" t="str">
        <f t="shared" si="41"/>
        <v/>
      </c>
      <c r="I137" s="39" t="str">
        <f t="shared" si="39"/>
        <v/>
      </c>
      <c r="L137" s="53">
        <v>13</v>
      </c>
      <c r="M137" s="109"/>
      <c r="N137" s="100" t="str">
        <f>IF(M137="","",IF(ISNA(VLOOKUP(M137,Data!R:S,2,FALSE))=TRUE,"Does not exist, please check and re-enter",VLOOKUP(M137,Data!R:S,2,FALSE)))</f>
        <v/>
      </c>
      <c r="O137" s="65"/>
      <c r="P137" s="100" t="str">
        <f>IF(O137="","",IF(ISNA(VLOOKUP(O137,Data!U:V,2,FALSE))=TRUE,"Does not exist, please check and re-enter",VLOOKUP(O137,Data!U:V,2,FALSE)))</f>
        <v/>
      </c>
      <c r="Q137" s="29"/>
      <c r="R137" s="60">
        <v>0</v>
      </c>
      <c r="S137" s="54" t="str">
        <f t="shared" si="36"/>
        <v/>
      </c>
      <c r="T137" s="28"/>
      <c r="U137" s="103"/>
    </row>
    <row r="138" spans="1:21" ht="18" customHeight="1" x14ac:dyDescent="0.25">
      <c r="A138" s="38" t="s">
        <v>9</v>
      </c>
      <c r="B138" s="38">
        <v>311</v>
      </c>
      <c r="C138" s="50" t="str">
        <f t="shared" si="32"/>
        <v/>
      </c>
      <c r="D138" s="38" t="str">
        <f t="shared" si="34"/>
        <v>2017/18</v>
      </c>
      <c r="E138" s="38" t="str">
        <f t="shared" si="35"/>
        <v/>
      </c>
      <c r="F138" s="39" t="str">
        <f t="shared" si="40"/>
        <v/>
      </c>
      <c r="G138" s="39" t="str">
        <f t="shared" si="37"/>
        <v/>
      </c>
      <c r="H138" s="47" t="str">
        <f t="shared" si="41"/>
        <v/>
      </c>
      <c r="I138" s="39" t="str">
        <f t="shared" si="39"/>
        <v/>
      </c>
      <c r="L138" s="53">
        <v>14</v>
      </c>
      <c r="M138" s="109"/>
      <c r="N138" s="100" t="str">
        <f>IF(M138="","",IF(ISNA(VLOOKUP(M138,Data!R:S,2,FALSE))=TRUE,"Does not exist, please check and re-enter",VLOOKUP(M138,Data!R:S,2,FALSE)))</f>
        <v/>
      </c>
      <c r="O138" s="65"/>
      <c r="P138" s="100" t="str">
        <f>IF(O138="","",IF(ISNA(VLOOKUP(O138,Data!U:V,2,FALSE))=TRUE,"Does not exist, please check and re-enter",VLOOKUP(O138,Data!U:V,2,FALSE)))</f>
        <v/>
      </c>
      <c r="Q138" s="29"/>
      <c r="R138" s="60">
        <v>0</v>
      </c>
      <c r="S138" s="54" t="str">
        <f t="shared" si="36"/>
        <v/>
      </c>
      <c r="T138" s="28"/>
      <c r="U138" s="103"/>
    </row>
    <row r="139" spans="1:21" ht="18" customHeight="1" x14ac:dyDescent="0.25">
      <c r="A139" s="38" t="s">
        <v>9</v>
      </c>
      <c r="B139" s="38">
        <v>312</v>
      </c>
      <c r="C139" s="50" t="str">
        <f t="shared" si="32"/>
        <v/>
      </c>
      <c r="D139" s="38" t="str">
        <f t="shared" si="34"/>
        <v>2017/18</v>
      </c>
      <c r="E139" s="38" t="str">
        <f t="shared" si="35"/>
        <v/>
      </c>
      <c r="F139" s="39" t="str">
        <f t="shared" si="40"/>
        <v/>
      </c>
      <c r="G139" s="39" t="str">
        <f t="shared" si="37"/>
        <v/>
      </c>
      <c r="H139" s="47" t="str">
        <f t="shared" si="41"/>
        <v/>
      </c>
      <c r="I139" s="39" t="str">
        <f t="shared" si="39"/>
        <v/>
      </c>
      <c r="L139" s="53">
        <v>15</v>
      </c>
      <c r="M139" s="109"/>
      <c r="N139" s="100" t="str">
        <f>IF(M139="","",IF(ISNA(VLOOKUP(M139,Data!R:S,2,FALSE))=TRUE,"Does not exist, please check and re-enter",VLOOKUP(M139,Data!R:S,2,FALSE)))</f>
        <v/>
      </c>
      <c r="O139" s="65"/>
      <c r="P139" s="100" t="str">
        <f>IF(O139="","",IF(ISNA(VLOOKUP(O139,Data!U:V,2,FALSE))=TRUE,"Does not exist, please check and re-enter",VLOOKUP(O139,Data!U:V,2,FALSE)))</f>
        <v/>
      </c>
      <c r="Q139" s="29"/>
      <c r="R139" s="60">
        <v>0</v>
      </c>
      <c r="S139" s="54" t="str">
        <f t="shared" si="36"/>
        <v/>
      </c>
      <c r="T139" s="28"/>
      <c r="U139" s="103"/>
    </row>
    <row r="140" spans="1:21" ht="18" customHeight="1" x14ac:dyDescent="0.25">
      <c r="A140" s="38" t="s">
        <v>9</v>
      </c>
      <c r="B140" s="38">
        <v>313</v>
      </c>
      <c r="C140" s="50" t="str">
        <f t="shared" si="32"/>
        <v/>
      </c>
      <c r="D140" s="38" t="str">
        <f t="shared" si="34"/>
        <v>2017/18</v>
      </c>
      <c r="E140" s="38" t="str">
        <f t="shared" si="35"/>
        <v/>
      </c>
      <c r="F140" s="39" t="str">
        <f t="shared" si="40"/>
        <v/>
      </c>
      <c r="G140" s="39" t="str">
        <f t="shared" si="37"/>
        <v/>
      </c>
      <c r="H140" s="47" t="str">
        <f t="shared" si="41"/>
        <v/>
      </c>
      <c r="I140" s="39" t="str">
        <f t="shared" si="39"/>
        <v/>
      </c>
      <c r="L140" s="53">
        <v>16</v>
      </c>
      <c r="M140" s="109"/>
      <c r="N140" s="100" t="str">
        <f>IF(M140="","",IF(ISNA(VLOOKUP(M140,Data!R:S,2,FALSE))=TRUE,"Does not exist, please check and re-enter",VLOOKUP(M140,Data!R:S,2,FALSE)))</f>
        <v/>
      </c>
      <c r="O140" s="65"/>
      <c r="P140" s="100" t="str">
        <f>IF(O140="","",IF(ISNA(VLOOKUP(O140,Data!U:V,2,FALSE))=TRUE,"Does not exist, please check and re-enter",VLOOKUP(O140,Data!U:V,2,FALSE)))</f>
        <v/>
      </c>
      <c r="Q140" s="29"/>
      <c r="R140" s="60">
        <v>0</v>
      </c>
      <c r="S140" s="54" t="str">
        <f t="shared" si="36"/>
        <v/>
      </c>
      <c r="T140" s="28"/>
      <c r="U140" s="103"/>
    </row>
    <row r="141" spans="1:21" ht="18" customHeight="1" x14ac:dyDescent="0.25">
      <c r="A141" s="38" t="s">
        <v>9</v>
      </c>
      <c r="B141" s="38">
        <v>314</v>
      </c>
      <c r="C141" s="50" t="str">
        <f t="shared" si="32"/>
        <v/>
      </c>
      <c r="D141" s="38" t="str">
        <f t="shared" si="34"/>
        <v>2017/18</v>
      </c>
      <c r="E141" s="38" t="str">
        <f t="shared" si="35"/>
        <v/>
      </c>
      <c r="F141" s="39" t="str">
        <f t="shared" si="40"/>
        <v/>
      </c>
      <c r="G141" s="39" t="str">
        <f t="shared" si="37"/>
        <v/>
      </c>
      <c r="H141" s="47" t="str">
        <f t="shared" si="41"/>
        <v/>
      </c>
      <c r="I141" s="39" t="str">
        <f t="shared" si="39"/>
        <v/>
      </c>
      <c r="L141" s="53">
        <v>17</v>
      </c>
      <c r="M141" s="109"/>
      <c r="N141" s="100" t="str">
        <f>IF(M141="","",IF(ISNA(VLOOKUP(M141,Data!R:S,2,FALSE))=TRUE,"Does not exist, please check and re-enter",VLOOKUP(M141,Data!R:S,2,FALSE)))</f>
        <v/>
      </c>
      <c r="O141" s="65"/>
      <c r="P141" s="100" t="str">
        <f>IF(O141="","",IF(ISNA(VLOOKUP(O141,Data!U:V,2,FALSE))=TRUE,"Does not exist, please check and re-enter",VLOOKUP(O141,Data!U:V,2,FALSE)))</f>
        <v/>
      </c>
      <c r="Q141" s="29"/>
      <c r="R141" s="60">
        <v>0</v>
      </c>
      <c r="S141" s="54" t="str">
        <f t="shared" si="36"/>
        <v/>
      </c>
      <c r="T141" s="28"/>
      <c r="U141" s="103"/>
    </row>
    <row r="142" spans="1:21" s="42" customFormat="1" ht="18" customHeight="1" x14ac:dyDescent="0.25">
      <c r="A142" s="38" t="s">
        <v>9</v>
      </c>
      <c r="B142" s="38">
        <v>315</v>
      </c>
      <c r="C142" s="50" t="str">
        <f t="shared" si="32"/>
        <v/>
      </c>
      <c r="D142" s="38" t="str">
        <f t="shared" si="34"/>
        <v>2017/18</v>
      </c>
      <c r="E142" s="38" t="str">
        <f t="shared" si="35"/>
        <v/>
      </c>
      <c r="F142" s="39" t="str">
        <f t="shared" si="40"/>
        <v/>
      </c>
      <c r="G142" s="39" t="str">
        <f t="shared" si="37"/>
        <v/>
      </c>
      <c r="H142" s="47" t="str">
        <f t="shared" si="41"/>
        <v/>
      </c>
      <c r="I142" s="39" t="str">
        <f t="shared" si="39"/>
        <v/>
      </c>
      <c r="J142" s="39"/>
      <c r="K142" s="39"/>
      <c r="L142" s="53">
        <v>18</v>
      </c>
      <c r="M142" s="109"/>
      <c r="N142" s="100" t="str">
        <f>IF(M142="","",IF(ISNA(VLOOKUP(M142,Data!R:S,2,FALSE))=TRUE,"Does not exist, please check and re-enter",VLOOKUP(M142,Data!R:S,2,FALSE)))</f>
        <v/>
      </c>
      <c r="O142" s="65"/>
      <c r="P142" s="100" t="str">
        <f>IF(O142="","",IF(ISNA(VLOOKUP(O142,Data!U:V,2,FALSE))=TRUE,"Does not exist, please check and re-enter",VLOOKUP(O142,Data!U:V,2,FALSE)))</f>
        <v/>
      </c>
      <c r="Q142" s="29"/>
      <c r="R142" s="60">
        <v>0</v>
      </c>
      <c r="S142" s="54" t="str">
        <f t="shared" si="36"/>
        <v/>
      </c>
      <c r="T142" s="28"/>
      <c r="U142" s="103"/>
    </row>
    <row r="143" spans="1:21" s="42" customFormat="1" ht="18" customHeight="1" x14ac:dyDescent="0.25">
      <c r="A143" s="38" t="s">
        <v>9</v>
      </c>
      <c r="B143" s="38">
        <v>316</v>
      </c>
      <c r="C143" s="50" t="str">
        <f t="shared" si="32"/>
        <v/>
      </c>
      <c r="D143" s="38" t="str">
        <f t="shared" si="34"/>
        <v>2017/18</v>
      </c>
      <c r="E143" s="38" t="str">
        <f t="shared" si="35"/>
        <v/>
      </c>
      <c r="F143" s="39" t="str">
        <f t="shared" si="40"/>
        <v/>
      </c>
      <c r="G143" s="39" t="str">
        <f t="shared" si="37"/>
        <v/>
      </c>
      <c r="H143" s="47" t="str">
        <f t="shared" si="41"/>
        <v/>
      </c>
      <c r="I143" s="39" t="str">
        <f t="shared" si="39"/>
        <v/>
      </c>
      <c r="J143" s="39"/>
      <c r="K143" s="39"/>
      <c r="L143" s="53">
        <v>19</v>
      </c>
      <c r="M143" s="109"/>
      <c r="N143" s="100" t="str">
        <f>IF(M143="","",IF(ISNA(VLOOKUP(M143,Data!R:S,2,FALSE))=TRUE,"Does not exist, please check and re-enter",VLOOKUP(M143,Data!R:S,2,FALSE)))</f>
        <v/>
      </c>
      <c r="O143" s="65"/>
      <c r="P143" s="100" t="str">
        <f>IF(O143="","",IF(ISNA(VLOOKUP(O143,Data!U:V,2,FALSE))=TRUE,"Does not exist, please check and re-enter",VLOOKUP(O143,Data!U:V,2,FALSE)))</f>
        <v/>
      </c>
      <c r="Q143" s="29"/>
      <c r="R143" s="60">
        <v>0</v>
      </c>
      <c r="S143" s="54" t="str">
        <f t="shared" si="36"/>
        <v/>
      </c>
      <c r="T143" s="28"/>
      <c r="U143" s="103"/>
    </row>
    <row r="144" spans="1:21" s="42" customFormat="1" ht="18" customHeight="1" x14ac:dyDescent="0.25">
      <c r="A144" s="38" t="s">
        <v>9</v>
      </c>
      <c r="B144" s="38">
        <v>317</v>
      </c>
      <c r="C144" s="50" t="str">
        <f t="shared" si="32"/>
        <v/>
      </c>
      <c r="D144" s="38" t="str">
        <f t="shared" si="34"/>
        <v>2017/18</v>
      </c>
      <c r="E144" s="38" t="str">
        <f t="shared" si="35"/>
        <v/>
      </c>
      <c r="F144" s="39" t="str">
        <f t="shared" si="40"/>
        <v/>
      </c>
      <c r="G144" s="39" t="str">
        <f t="shared" si="37"/>
        <v/>
      </c>
      <c r="H144" s="47" t="str">
        <f t="shared" si="41"/>
        <v/>
      </c>
      <c r="I144" s="39" t="str">
        <f t="shared" si="39"/>
        <v/>
      </c>
      <c r="J144" s="39"/>
      <c r="K144" s="39"/>
      <c r="L144" s="53">
        <v>20</v>
      </c>
      <c r="M144" s="109"/>
      <c r="N144" s="100" t="str">
        <f>IF(M144="","",IF(ISNA(VLOOKUP(M144,Data!R:S,2,FALSE))=TRUE,"Does not exist, please check and re-enter",VLOOKUP(M144,Data!R:S,2,FALSE)))</f>
        <v/>
      </c>
      <c r="O144" s="65"/>
      <c r="P144" s="100" t="str">
        <f>IF(O144="","",IF(ISNA(VLOOKUP(O144,Data!U:V,2,FALSE))=TRUE,"Does not exist, please check and re-enter",VLOOKUP(O144,Data!U:V,2,FALSE)))</f>
        <v/>
      </c>
      <c r="Q144" s="29"/>
      <c r="R144" s="60">
        <v>0</v>
      </c>
      <c r="S144" s="54" t="str">
        <f t="shared" si="36"/>
        <v/>
      </c>
      <c r="T144" s="28"/>
      <c r="U144" s="103"/>
    </row>
    <row r="145" spans="1:20" s="42" customFormat="1" ht="18" customHeight="1" thickBot="1" x14ac:dyDescent="0.3">
      <c r="A145" s="38"/>
      <c r="B145" s="38"/>
      <c r="C145" s="50"/>
      <c r="D145" s="38"/>
      <c r="E145" s="38"/>
      <c r="H145" s="47"/>
      <c r="L145" s="38"/>
      <c r="M145" s="41"/>
      <c r="N145" s="41"/>
      <c r="O145" s="8"/>
      <c r="P145" s="8"/>
      <c r="Q145" s="55">
        <f>SUM(Q125:Q144)</f>
        <v>0</v>
      </c>
      <c r="R145" s="55">
        <f>SUM(R125:R144)</f>
        <v>0</v>
      </c>
      <c r="S145" s="55">
        <f>SUM(S125:S144)</f>
        <v>0</v>
      </c>
      <c r="T145" s="39"/>
    </row>
  </sheetData>
  <sheetProtection algorithmName="SHA-512" hashValue="LG96/TjJp/YdRx7giDqGHH9CAEBiAVOa7wmSqK3FjETnFT6pAj+lIVrgioXn2FbJNKzk5mZdg/hdm2QiPGOZBQ==" saltValue="rszgotqBhDQOIiAME8tX3g==" spinCount="100000" sheet="1" objects="1" scenarios="1"/>
  <mergeCells count="16">
    <mergeCell ref="Q2:S2"/>
    <mergeCell ref="O2:P2"/>
    <mergeCell ref="O3:P3"/>
    <mergeCell ref="O4:P4"/>
    <mergeCell ref="O5:P5"/>
    <mergeCell ref="A8:I8"/>
    <mergeCell ref="Q13:R13"/>
    <mergeCell ref="Q40:R40"/>
    <mergeCell ref="Q41:R41"/>
    <mergeCell ref="Q67:R67"/>
    <mergeCell ref="Q14:R14"/>
    <mergeCell ref="Q68:R68"/>
    <mergeCell ref="Q94:R94"/>
    <mergeCell ref="Q95:R95"/>
    <mergeCell ref="Q121:R121"/>
    <mergeCell ref="Q122:R122"/>
  </mergeCells>
  <conditionalFormatting sqref="N17">
    <cfRule type="cellIs" dxfId="20" priority="20" operator="equal">
      <formula>"Does not exist, please check and re-enter"</formula>
    </cfRule>
  </conditionalFormatting>
  <conditionalFormatting sqref="P17">
    <cfRule type="cellIs" dxfId="19" priority="19" operator="equal">
      <formula>"Does not exist, please check and re-enter"</formula>
    </cfRule>
  </conditionalFormatting>
  <conditionalFormatting sqref="P126:P144">
    <cfRule type="cellIs" dxfId="18" priority="1" operator="equal">
      <formula>"Does not exist, please check and re-enter"</formula>
    </cfRule>
  </conditionalFormatting>
  <conditionalFormatting sqref="N44">
    <cfRule type="cellIs" dxfId="17" priority="18" operator="equal">
      <formula>"Does not exist, please check and re-enter"</formula>
    </cfRule>
  </conditionalFormatting>
  <conditionalFormatting sqref="P44">
    <cfRule type="cellIs" dxfId="16" priority="17" operator="equal">
      <formula>"Does not exist, please check and re-enter"</formula>
    </cfRule>
  </conditionalFormatting>
  <conditionalFormatting sqref="N71">
    <cfRule type="cellIs" dxfId="15" priority="16" operator="equal">
      <formula>"Does not exist, please check and re-enter"</formula>
    </cfRule>
  </conditionalFormatting>
  <conditionalFormatting sqref="P71">
    <cfRule type="cellIs" dxfId="14" priority="15" operator="equal">
      <formula>"Does not exist, please check and re-enter"</formula>
    </cfRule>
  </conditionalFormatting>
  <conditionalFormatting sqref="N98">
    <cfRule type="cellIs" dxfId="13" priority="14" operator="equal">
      <formula>"Does not exist, please check and re-enter"</formula>
    </cfRule>
  </conditionalFormatting>
  <conditionalFormatting sqref="P98">
    <cfRule type="cellIs" dxfId="12" priority="13" operator="equal">
      <formula>"Does not exist, please check and re-enter"</formula>
    </cfRule>
  </conditionalFormatting>
  <conditionalFormatting sqref="N125">
    <cfRule type="cellIs" dxfId="11" priority="12" operator="equal">
      <formula>"Does not exist, please check and re-enter"</formula>
    </cfRule>
  </conditionalFormatting>
  <conditionalFormatting sqref="P125">
    <cfRule type="cellIs" dxfId="10" priority="11" operator="equal">
      <formula>"Does not exist, please check and re-enter"</formula>
    </cfRule>
  </conditionalFormatting>
  <conditionalFormatting sqref="N18:N36">
    <cfRule type="cellIs" dxfId="9" priority="10" operator="equal">
      <formula>"Does not exist, please check and re-enter"</formula>
    </cfRule>
  </conditionalFormatting>
  <conditionalFormatting sqref="P18:P36">
    <cfRule type="cellIs" dxfId="8" priority="9" operator="equal">
      <formula>"Does not exist, please check and re-enter"</formula>
    </cfRule>
  </conditionalFormatting>
  <conditionalFormatting sqref="N45:N63">
    <cfRule type="cellIs" dxfId="7" priority="8" operator="equal">
      <formula>"Does not exist, please check and re-enter"</formula>
    </cfRule>
  </conditionalFormatting>
  <conditionalFormatting sqref="P45:P63">
    <cfRule type="cellIs" dxfId="6" priority="7" operator="equal">
      <formula>"Does not exist, please check and re-enter"</formula>
    </cfRule>
  </conditionalFormatting>
  <conditionalFormatting sqref="N72:N90">
    <cfRule type="cellIs" dxfId="5" priority="6" operator="equal">
      <formula>"Does not exist, please check and re-enter"</formula>
    </cfRule>
  </conditionalFormatting>
  <conditionalFormatting sqref="P72:P90">
    <cfRule type="cellIs" dxfId="4" priority="5" operator="equal">
      <formula>"Does not exist, please check and re-enter"</formula>
    </cfRule>
  </conditionalFormatting>
  <conditionalFormatting sqref="N99:N117">
    <cfRule type="cellIs" dxfId="3" priority="4" operator="equal">
      <formula>"Does not exist, please check and re-enter"</formula>
    </cfRule>
  </conditionalFormatting>
  <conditionalFormatting sqref="P99:P117">
    <cfRule type="cellIs" dxfId="2" priority="3" operator="equal">
      <formula>"Does not exist, please check and re-enter"</formula>
    </cfRule>
  </conditionalFormatting>
  <conditionalFormatting sqref="N126:N144">
    <cfRule type="cellIs" dxfId="1" priority="2" operator="equal">
      <formula>"Does not exist, please check and re-enter"</formula>
    </cfRule>
  </conditionalFormatting>
  <dataValidations count="5">
    <dataValidation type="textLength" showInputMessage="1" showErrorMessage="1" sqref="T37:T43 T91:T97 T64:T70 T5:T16 T118:T124 T145:T1048576">
      <formula1>0</formula1>
      <formula2>30</formula2>
    </dataValidation>
    <dataValidation type="textLength" allowBlank="1" showInputMessage="1" showErrorMessage="1" sqref="T71:T90 T17:T36 T98:T117 T44:T63 T125:T144">
      <formula1>0</formula1>
      <formula2>30</formula2>
    </dataValidation>
    <dataValidation sqref="M17 O17 M44 O44 M71 O71 M98 O98 M125 O125"/>
    <dataValidation allowBlank="1" showInputMessage="1" showErrorMessage="1" prompt="+Positive Figure+" sqref="Q45:Q63 Q72:Q90 Q99:Q117 Q126:Q144 Q125:R125 Q98:R98 Q71:R71 Q44:R44 Q17:R17 Q18:Q36"/>
    <dataValidation allowBlank="1" showInputMessage="1" prompt="Period end date in the format 30/09/2017" sqref="O4:P4"/>
  </dataValidations>
  <pageMargins left="0.70866141732283472" right="0.70866141732283472" top="0.74803149606299213" bottom="0.74803149606299213" header="0.31496062992125984" footer="0.31496062992125984"/>
  <pageSetup paperSize="9" scale="45" orientation="landscape" r:id="rId1"/>
  <rowBreaks count="2" manualBreakCount="2">
    <brk id="38" max="16383" man="1"/>
    <brk id="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9" r:id="rId4" name="Button 9">
              <controlPr defaultSize="0" print="0" autoFill="0" autoPict="0" macro="[0]!Clear_ParentPay">
                <anchor moveWithCells="1" sizeWithCells="1">
                  <from>
                    <xdr:col>10</xdr:col>
                    <xdr:colOff>19050</xdr:colOff>
                    <xdr:row>11</xdr:row>
                    <xdr:rowOff>0</xdr:rowOff>
                  </from>
                  <to>
                    <xdr:col>10</xdr:col>
                    <xdr:colOff>1323975</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x14:formula1>
            <xm:f>Data!$R$2:$R$43</xm:f>
          </x14:formula1>
          <xm:sqref>M18:M36 M45:M63 M72:M90 M99:M117 M126:M144</xm:sqref>
        </x14:dataValidation>
        <x14:dataValidation type="list">
          <x14:formula1>
            <xm:f>Data!$U$2:$U$55</xm:f>
          </x14:formula1>
          <xm:sqref>O18:O36</xm:sqref>
        </x14:dataValidation>
        <x14:dataValidation type="list">
          <x14:formula1>
            <xm:f>Data!$U$2:$U$55</xm:f>
          </x14:formula1>
          <xm:sqref>O45:O63</xm:sqref>
        </x14:dataValidation>
        <x14:dataValidation type="list">
          <x14:formula1>
            <xm:f>Data!$U$2:$U$55</xm:f>
          </x14:formula1>
          <xm:sqref>O72:O90</xm:sqref>
        </x14:dataValidation>
        <x14:dataValidation type="list">
          <x14:formula1>
            <xm:f>Data!$U$2:$U$55</xm:f>
          </x14:formula1>
          <xm:sqref>O99:O117</xm:sqref>
        </x14:dataValidation>
        <x14:dataValidation type="list">
          <x14:formula1>
            <xm:f>Data!$U$2:$U$55</xm:f>
          </x14:formula1>
          <xm:sqref>O126:O144</xm:sqref>
        </x14:dataValidation>
        <x14:dataValidation type="list">
          <x14:formula1>
            <xm:f>Data!$A$76:$A$78</xm:f>
          </x14:formula1>
          <xm:sqref>O5:P5</xm:sqref>
        </x14:dataValidation>
        <x14:dataValidation type="list" showInputMessage="1" prompt="Enter School Code">
          <x14:formula1>
            <xm:f>Data!$A$2:$A$19</xm:f>
          </x14:formula1>
          <xm:sqref>O2:P2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7"/>
  <sheetViews>
    <sheetView showGridLines="0" showRowColHeaders="0" zoomScale="90" zoomScaleNormal="90" workbookViewId="0">
      <pane ySplit="11" topLeftCell="A13" activePane="bottomLeft" state="frozen"/>
      <selection activeCell="J1" sqref="J1"/>
      <selection pane="bottomLeft" activeCell="O2" sqref="O2:P2"/>
    </sheetView>
  </sheetViews>
  <sheetFormatPr defaultRowHeight="18" customHeight="1" outlineLevelCol="1" x14ac:dyDescent="0.25"/>
  <cols>
    <col min="1" max="1" width="9.7109375" style="38" hidden="1" customWidth="1" outlineLevel="1"/>
    <col min="2" max="2" width="13.7109375" style="38" hidden="1" customWidth="1" outlineLevel="1"/>
    <col min="3" max="3" width="14.7109375" style="38" hidden="1" customWidth="1" outlineLevel="1"/>
    <col min="4" max="4" width="16.7109375" style="38" hidden="1" customWidth="1" outlineLevel="1"/>
    <col min="5" max="5" width="20.7109375" style="38" hidden="1" customWidth="1" outlineLevel="1"/>
    <col min="6" max="6" width="14.7109375" style="39" hidden="1" customWidth="1" outlineLevel="1"/>
    <col min="7" max="7" width="19.5703125" style="39" hidden="1" customWidth="1" outlineLevel="1"/>
    <col min="8" max="8" width="10" style="40" hidden="1" customWidth="1" outlineLevel="1"/>
    <col min="9" max="9" width="34.140625" style="39" hidden="1" customWidth="1" outlineLevel="1"/>
    <col min="10" max="10" width="2.7109375" style="39" customWidth="1" collapsed="1"/>
    <col min="11" max="11" width="21.7109375" style="39" customWidth="1"/>
    <col min="12" max="12" width="4.5703125" style="38" bestFit="1" customWidth="1"/>
    <col min="13" max="13" width="13.7109375" style="41" customWidth="1"/>
    <col min="14" max="14" width="38.7109375" style="41" customWidth="1"/>
    <col min="15" max="15" width="13.7109375" style="41" customWidth="1"/>
    <col min="16" max="16" width="38.7109375" style="41" customWidth="1"/>
    <col min="17" max="17" width="17.85546875" style="40" customWidth="1"/>
    <col min="18" max="18" width="14.7109375" style="40" customWidth="1"/>
    <col min="19" max="19" width="20.85546875" style="40" customWidth="1"/>
    <col min="20" max="20" width="65.7109375" style="39" customWidth="1"/>
    <col min="21" max="21" width="15.7109375" style="40" customWidth="1"/>
    <col min="22" max="22" width="43.140625" style="42" customWidth="1"/>
    <col min="23" max="23" width="2.5703125" style="39" customWidth="1"/>
    <col min="24" max="24" width="34.5703125" style="39" bestFit="1" customWidth="1"/>
    <col min="25" max="25" width="3.85546875" style="39" bestFit="1" customWidth="1"/>
    <col min="26" max="16384" width="9.140625" style="39"/>
  </cols>
  <sheetData>
    <row r="1" spans="1:25" ht="5.25" customHeight="1" x14ac:dyDescent="0.25">
      <c r="U1" s="43"/>
    </row>
    <row r="2" spans="1:25" ht="18" customHeight="1" x14ac:dyDescent="0.25">
      <c r="N2" s="51" t="s">
        <v>817</v>
      </c>
      <c r="O2" s="148"/>
      <c r="P2" s="149"/>
      <c r="Q2" s="154" t="str">
        <f>IF(ISNA(VLOOKUP(O2,Data!A2:B35,2,FALSE))=TRUE,"",VLOOKUP(O2,Data!A2:B35,2,FALSE))</f>
        <v/>
      </c>
      <c r="R2" s="155"/>
      <c r="S2" s="156"/>
      <c r="U2" s="46"/>
      <c r="V2" s="43"/>
      <c r="Y2" s="44"/>
    </row>
    <row r="3" spans="1:25" ht="18" customHeight="1" x14ac:dyDescent="0.25">
      <c r="N3" s="51" t="s">
        <v>24</v>
      </c>
      <c r="O3" s="150" t="str">
        <f>IF(O4="","",VLOOKUP(O4,Data!$D$17:$F$414,2,FALSE))</f>
        <v/>
      </c>
      <c r="P3" s="151"/>
      <c r="Q3" s="116" t="s">
        <v>737</v>
      </c>
      <c r="R3" s="117"/>
      <c r="S3" s="118"/>
      <c r="T3" s="45"/>
      <c r="U3" s="42"/>
      <c r="V3" s="46"/>
      <c r="Y3" s="44"/>
    </row>
    <row r="4" spans="1:25" ht="18" customHeight="1" x14ac:dyDescent="0.25">
      <c r="N4" s="51" t="s">
        <v>778</v>
      </c>
      <c r="O4" s="152"/>
      <c r="P4" s="153"/>
      <c r="U4" s="42"/>
      <c r="Y4" s="44"/>
    </row>
    <row r="5" spans="1:25" ht="18" customHeight="1" x14ac:dyDescent="0.25">
      <c r="N5" s="51" t="s">
        <v>26</v>
      </c>
      <c r="O5" s="148" t="s">
        <v>790</v>
      </c>
      <c r="P5" s="149"/>
      <c r="S5" s="39"/>
      <c r="U5" s="42"/>
      <c r="Y5" s="44"/>
    </row>
    <row r="6" spans="1:25" ht="9" customHeight="1" x14ac:dyDescent="0.25">
      <c r="N6" s="51"/>
      <c r="O6" s="75"/>
      <c r="P6" s="75"/>
      <c r="S6" s="71"/>
      <c r="U6" s="42"/>
      <c r="Y6" s="44"/>
    </row>
    <row r="7" spans="1:25" ht="18" customHeight="1" x14ac:dyDescent="0.25">
      <c r="N7" s="51"/>
      <c r="O7" s="127"/>
      <c r="P7" s="128"/>
      <c r="Q7" s="129"/>
      <c r="R7" s="129"/>
      <c r="S7" s="130"/>
      <c r="U7" s="42"/>
      <c r="Y7" s="44"/>
    </row>
    <row r="8" spans="1:25" ht="18" customHeight="1" x14ac:dyDescent="0.25">
      <c r="A8" s="147"/>
      <c r="B8" s="147"/>
      <c r="C8" s="147"/>
      <c r="D8" s="147"/>
      <c r="E8" s="147"/>
      <c r="F8" s="147"/>
      <c r="G8" s="147"/>
      <c r="H8" s="147"/>
      <c r="I8" s="147"/>
      <c r="J8" s="110"/>
      <c r="K8" s="110"/>
      <c r="N8" s="39"/>
      <c r="O8" s="131"/>
      <c r="Q8" s="129"/>
      <c r="R8" s="129"/>
      <c r="S8" s="133"/>
      <c r="U8" s="42"/>
      <c r="Y8" s="44"/>
    </row>
    <row r="9" spans="1:25" ht="18" customHeight="1" x14ac:dyDescent="0.25">
      <c r="A9" s="110"/>
      <c r="B9" s="110"/>
      <c r="C9" s="110"/>
      <c r="D9" s="110"/>
      <c r="E9" s="110"/>
      <c r="F9" s="110"/>
      <c r="G9" s="110"/>
      <c r="H9" s="110"/>
      <c r="I9" s="110"/>
      <c r="J9" s="110"/>
      <c r="K9" s="110"/>
      <c r="N9" s="39"/>
      <c r="O9" s="134"/>
      <c r="P9" s="132"/>
      <c r="Q9" s="129"/>
      <c r="R9" s="129"/>
      <c r="S9" s="130"/>
      <c r="U9" s="42"/>
      <c r="Y9" s="44"/>
    </row>
    <row r="10" spans="1:25" ht="18" customHeight="1" x14ac:dyDescent="0.3">
      <c r="A10" s="110"/>
      <c r="B10" s="110"/>
      <c r="C10" s="110"/>
      <c r="D10" s="110"/>
      <c r="E10" s="110"/>
      <c r="F10" s="110"/>
      <c r="G10" s="110"/>
      <c r="H10" s="110"/>
      <c r="I10" s="110"/>
      <c r="J10" s="110"/>
      <c r="K10" s="110"/>
      <c r="N10" s="39"/>
      <c r="O10" s="130"/>
      <c r="P10" s="126"/>
      <c r="Q10" s="144" t="s">
        <v>820</v>
      </c>
      <c r="R10" s="129"/>
      <c r="S10" s="130"/>
      <c r="U10" s="49"/>
      <c r="Y10" s="44"/>
    </row>
    <row r="11" spans="1:25" s="41" customFormat="1" ht="9" customHeight="1" x14ac:dyDescent="0.25">
      <c r="A11" s="49" t="s">
        <v>0</v>
      </c>
      <c r="B11" s="49" t="s">
        <v>1</v>
      </c>
      <c r="C11" s="49" t="s">
        <v>2</v>
      </c>
      <c r="D11" s="49" t="s">
        <v>3</v>
      </c>
      <c r="E11" s="49" t="s">
        <v>4</v>
      </c>
      <c r="F11" s="49" t="s">
        <v>5</v>
      </c>
      <c r="G11" s="49" t="s">
        <v>6</v>
      </c>
      <c r="H11" s="49" t="s">
        <v>7</v>
      </c>
      <c r="I11" s="49" t="s">
        <v>8</v>
      </c>
      <c r="J11" s="49"/>
      <c r="K11" s="49"/>
      <c r="L11" s="53"/>
      <c r="P11" s="53"/>
      <c r="Q11" s="96"/>
      <c r="R11" s="96"/>
      <c r="S11" s="96"/>
      <c r="U11" s="43"/>
      <c r="V11" s="49"/>
      <c r="Y11" s="97"/>
    </row>
    <row r="12" spans="1:25" s="42" customFormat="1" ht="18" customHeight="1" x14ac:dyDescent="0.25">
      <c r="A12" s="38"/>
      <c r="B12" s="38"/>
      <c r="C12" s="38"/>
      <c r="D12" s="38"/>
      <c r="E12" s="38"/>
      <c r="H12" s="47"/>
      <c r="L12" s="48"/>
      <c r="M12" s="49"/>
      <c r="N12" s="49"/>
      <c r="P12" s="51"/>
      <c r="Q12" s="47"/>
      <c r="R12" s="47"/>
      <c r="S12" s="47"/>
      <c r="U12" s="47"/>
    </row>
    <row r="13" spans="1:25" ht="18" customHeight="1" x14ac:dyDescent="0.25">
      <c r="A13" s="38" t="s">
        <v>9</v>
      </c>
      <c r="B13" s="38">
        <v>1</v>
      </c>
      <c r="C13" s="50" t="str">
        <f>IF($O$4="","",$O$4)</f>
        <v/>
      </c>
      <c r="D13" s="38" t="str">
        <f>IF($O$5="","",$O$5)</f>
        <v>2017/18</v>
      </c>
      <c r="E13" s="38" t="str">
        <f>$O$3</f>
        <v/>
      </c>
      <c r="F13" s="39" t="str">
        <f>IF(H13="","","EBO"&amp;"9400")</f>
        <v/>
      </c>
      <c r="H13" s="40" t="str">
        <f>IF(M17="","",-SUM(S57))</f>
        <v/>
      </c>
      <c r="I13" s="39" t="str">
        <f>IF(H13="","",$O$2&amp;" Credit Card expense "&amp;Q15)</f>
        <v/>
      </c>
      <c r="P13" s="51"/>
    </row>
    <row r="14" spans="1:25" ht="18" customHeight="1" x14ac:dyDescent="0.25">
      <c r="A14" s="38" t="s">
        <v>9</v>
      </c>
      <c r="B14" s="38">
        <v>2</v>
      </c>
      <c r="C14" s="50" t="str">
        <f t="shared" ref="C14:C57" si="0">IF($O$4="","",$O$4)</f>
        <v/>
      </c>
      <c r="D14" s="38" t="str">
        <f t="shared" ref="D14:D57" si="1">IF($O$5="","",$O$5)</f>
        <v>2017/18</v>
      </c>
      <c r="E14" s="38" t="str">
        <f t="shared" ref="E14:E57" si="2">$O$3</f>
        <v/>
      </c>
      <c r="F14" s="39" t="str">
        <f>IF(H13="","","EBO"&amp;"9410")</f>
        <v/>
      </c>
      <c r="G14" s="42" t="str">
        <f>IF(F14="","",VLOOKUP(O2,Data!$A$38:$B$68,2,FALSE))</f>
        <v/>
      </c>
      <c r="H14" s="40" t="str">
        <f>IF(G14="","",SUM(Q57))</f>
        <v/>
      </c>
      <c r="I14" s="39" t="str">
        <f>IF(H14="","",$O$2&amp;" Credit Card expense "&amp;Q15)</f>
        <v/>
      </c>
    </row>
    <row r="15" spans="1:25" ht="18" customHeight="1" x14ac:dyDescent="0.25">
      <c r="A15" s="38" t="s">
        <v>9</v>
      </c>
      <c r="B15" s="38">
        <v>3</v>
      </c>
      <c r="C15" s="50" t="str">
        <f t="shared" si="0"/>
        <v/>
      </c>
      <c r="D15" s="38" t="str">
        <f t="shared" si="1"/>
        <v>2017/18</v>
      </c>
      <c r="E15" s="38" t="str">
        <f t="shared" si="2"/>
        <v/>
      </c>
      <c r="F15" s="39" t="str">
        <f>IF(H13="","","EBO"&amp;"9410")</f>
        <v/>
      </c>
      <c r="G15" s="42" t="str">
        <f>IF(F15="","",VLOOKUP(O3,Data!$A$38:$B$68,2,FALSE))</f>
        <v/>
      </c>
      <c r="H15" s="40" t="str">
        <f>IF(G15="","",-SUM(Q57))</f>
        <v/>
      </c>
      <c r="I15" s="39" t="str">
        <f>IF(H15="","",$O$2&amp;" Credit Card expense "&amp;Q15)</f>
        <v/>
      </c>
      <c r="K15" s="38" t="s">
        <v>779</v>
      </c>
      <c r="P15" s="89"/>
      <c r="Q15" s="41"/>
      <c r="R15" s="41"/>
    </row>
    <row r="16" spans="1:25" ht="18" customHeight="1" x14ac:dyDescent="0.25">
      <c r="A16" s="38" t="s">
        <v>9</v>
      </c>
      <c r="B16" s="38">
        <v>4</v>
      </c>
      <c r="C16" s="50" t="str">
        <f t="shared" si="0"/>
        <v/>
      </c>
      <c r="D16" s="38" t="str">
        <f t="shared" si="1"/>
        <v>2017/18</v>
      </c>
      <c r="E16" s="38" t="str">
        <f t="shared" si="2"/>
        <v/>
      </c>
      <c r="F16" s="39" t="str">
        <f>IF(H13="","","EBO"&amp;"9521")</f>
        <v/>
      </c>
      <c r="G16" s="42" t="str">
        <f>IF(F16="","",LEFT($O$5,4)&amp;RIGHT($O$5,2)&amp;"M"&amp;$O$3)</f>
        <v/>
      </c>
      <c r="H16" s="40" t="str">
        <f>IF(G16="","",SUM(R57))</f>
        <v/>
      </c>
      <c r="I16" s="39" t="str">
        <f>IF(H16="","",$O$2&amp;" Credit Card expense "&amp;Q15)</f>
        <v/>
      </c>
      <c r="M16" s="64" t="s">
        <v>476</v>
      </c>
      <c r="N16" s="64"/>
      <c r="O16" s="64" t="s">
        <v>477</v>
      </c>
      <c r="P16" s="64"/>
      <c r="Q16" s="52" t="s">
        <v>29</v>
      </c>
      <c r="R16" s="52" t="s">
        <v>30</v>
      </c>
      <c r="S16" s="52" t="s">
        <v>28</v>
      </c>
      <c r="T16" s="53" t="s">
        <v>31</v>
      </c>
      <c r="U16" s="52" t="s">
        <v>780</v>
      </c>
      <c r="V16" s="110" t="s">
        <v>465</v>
      </c>
    </row>
    <row r="17" spans="1:22" ht="18" customHeight="1" x14ac:dyDescent="0.25">
      <c r="A17" s="38" t="s">
        <v>9</v>
      </c>
      <c r="B17" s="38">
        <v>5</v>
      </c>
      <c r="C17" s="50" t="str">
        <f t="shared" si="0"/>
        <v/>
      </c>
      <c r="D17" s="38" t="str">
        <f t="shared" si="1"/>
        <v>2017/18</v>
      </c>
      <c r="E17" s="38" t="str">
        <f>$O$3</f>
        <v/>
      </c>
      <c r="F17" s="39" t="str">
        <f>IF(M17="","",$O$2&amp;M17)</f>
        <v/>
      </c>
      <c r="G17" s="39" t="str">
        <f>IF(O17="","",O17)</f>
        <v/>
      </c>
      <c r="H17" s="47" t="str">
        <f>IF(Q17="","",SUM(Q17))</f>
        <v/>
      </c>
      <c r="I17" s="39" t="str">
        <f>IF(T17="","",T17)</f>
        <v/>
      </c>
      <c r="L17" s="53">
        <v>1</v>
      </c>
      <c r="M17" s="111"/>
      <c r="N17" s="100" t="str">
        <f>IF(M17="","",IF(ISNA(VLOOKUP(M17,Data!R:S,2,FALSE))=TRUE,"Does not exist, please check and re-enter",VLOOKUP(M17,Data!R:S,2,FALSE)))</f>
        <v/>
      </c>
      <c r="O17" s="65"/>
      <c r="P17" s="100" t="str">
        <f>IF(O17="","",IF(ISNA(VLOOKUP(O17,Data!U:V,2,FALSE))=TRUE,"Does not exist, please check and re-enter",VLOOKUP(O17,Data!U:V,2,FALSE)))</f>
        <v/>
      </c>
      <c r="Q17" s="29"/>
      <c r="R17" s="29"/>
      <c r="S17" s="54" t="str">
        <f>IF(Q17="","",SUM(Q17:R17))</f>
        <v/>
      </c>
      <c r="T17" s="28"/>
      <c r="U17" s="115"/>
      <c r="V17" s="103"/>
    </row>
    <row r="18" spans="1:22" ht="18" customHeight="1" x14ac:dyDescent="0.25">
      <c r="A18" s="38" t="s">
        <v>9</v>
      </c>
      <c r="B18" s="38">
        <v>6</v>
      </c>
      <c r="C18" s="50" t="str">
        <f t="shared" si="0"/>
        <v/>
      </c>
      <c r="D18" s="38" t="str">
        <f t="shared" si="1"/>
        <v>2017/18</v>
      </c>
      <c r="E18" s="38" t="str">
        <f t="shared" si="2"/>
        <v/>
      </c>
      <c r="F18" s="39" t="str">
        <f>IF(M18="","",$O$2&amp;M18)</f>
        <v/>
      </c>
      <c r="G18" s="39" t="str">
        <f>IF(O18="","",O18)</f>
        <v/>
      </c>
      <c r="H18" s="47" t="str">
        <f t="shared" ref="H18" si="3">IF(Q18="","",SUM(Q18))</f>
        <v/>
      </c>
      <c r="I18" s="39" t="str">
        <f t="shared" ref="I18" si="4">IF(T18="","",T18)</f>
        <v/>
      </c>
      <c r="L18" s="53">
        <v>2</v>
      </c>
      <c r="M18" s="111"/>
      <c r="N18" s="100" t="str">
        <f>IF(M18="","",IF(ISNA(VLOOKUP(M18,Data!R:S,2,FALSE))=TRUE,"Does not exist, please check and re-enter",VLOOKUP(M18,Data!R:S,2,FALSE)))</f>
        <v/>
      </c>
      <c r="O18" s="65"/>
      <c r="P18" s="100" t="str">
        <f>IF(O18="","",IF(ISNA(VLOOKUP(O18,Data!U:V,2,FALSE))=TRUE,"Does not exist, please check and re-enter",VLOOKUP(O18,Data!U:V,2,FALSE)))</f>
        <v/>
      </c>
      <c r="Q18" s="29"/>
      <c r="R18" s="29"/>
      <c r="S18" s="54" t="str">
        <f t="shared" ref="S18:S56" si="5">IF(Q18="","",SUM(Q18:R18))</f>
        <v/>
      </c>
      <c r="T18" s="28"/>
      <c r="U18" s="115"/>
      <c r="V18" s="103"/>
    </row>
    <row r="19" spans="1:22" ht="18" customHeight="1" x14ac:dyDescent="0.25">
      <c r="A19" s="38" t="s">
        <v>9</v>
      </c>
      <c r="B19" s="38">
        <v>7</v>
      </c>
      <c r="C19" s="50" t="str">
        <f t="shared" si="0"/>
        <v/>
      </c>
      <c r="D19" s="38" t="str">
        <f t="shared" si="1"/>
        <v>2017/18</v>
      </c>
      <c r="E19" s="38" t="str">
        <f t="shared" si="2"/>
        <v/>
      </c>
      <c r="F19" s="39" t="str">
        <f t="shared" ref="F19:F56" si="6">IF(M19="","",$O$2&amp;M19)</f>
        <v/>
      </c>
      <c r="G19" s="39" t="str">
        <f t="shared" ref="G19:G56" si="7">IF(O19="","",O19)</f>
        <v/>
      </c>
      <c r="H19" s="47" t="str">
        <f t="shared" ref="H19:H56" si="8">IF(Q19="","",SUM(Q19))</f>
        <v/>
      </c>
      <c r="I19" s="39" t="str">
        <f t="shared" ref="I19:I56" si="9">IF(T19="","",T19)</f>
        <v/>
      </c>
      <c r="L19" s="53">
        <v>3</v>
      </c>
      <c r="M19" s="111"/>
      <c r="N19" s="100" t="str">
        <f>IF(M19="","",IF(ISNA(VLOOKUP(M19,Data!R:S,2,FALSE))=TRUE,"Does not exist, please check and re-enter",VLOOKUP(M19,Data!R:S,2,FALSE)))</f>
        <v/>
      </c>
      <c r="O19" s="65"/>
      <c r="P19" s="100" t="str">
        <f>IF(O19="","",IF(ISNA(VLOOKUP(O19,Data!U:V,2,FALSE))=TRUE,"Does not exist, please check and re-enter",VLOOKUP(O19,Data!U:V,2,FALSE)))</f>
        <v/>
      </c>
      <c r="Q19" s="29"/>
      <c r="R19" s="29"/>
      <c r="S19" s="54" t="str">
        <f t="shared" si="5"/>
        <v/>
      </c>
      <c r="T19" s="28"/>
      <c r="U19" s="115"/>
      <c r="V19" s="103"/>
    </row>
    <row r="20" spans="1:22" ht="18" customHeight="1" x14ac:dyDescent="0.25">
      <c r="A20" s="38" t="s">
        <v>9</v>
      </c>
      <c r="B20" s="38">
        <v>8</v>
      </c>
      <c r="C20" s="50" t="str">
        <f t="shared" si="0"/>
        <v/>
      </c>
      <c r="D20" s="38" t="str">
        <f t="shared" si="1"/>
        <v>2017/18</v>
      </c>
      <c r="E20" s="38" t="str">
        <f t="shared" si="2"/>
        <v/>
      </c>
      <c r="F20" s="39" t="str">
        <f t="shared" si="6"/>
        <v/>
      </c>
      <c r="G20" s="39" t="str">
        <f t="shared" si="7"/>
        <v/>
      </c>
      <c r="H20" s="47" t="str">
        <f t="shared" si="8"/>
        <v/>
      </c>
      <c r="I20" s="39" t="str">
        <f t="shared" si="9"/>
        <v/>
      </c>
      <c r="L20" s="53">
        <v>4</v>
      </c>
      <c r="M20" s="111"/>
      <c r="N20" s="100" t="str">
        <f>IF(M20="","",IF(ISNA(VLOOKUP(M20,Data!R:S,2,FALSE))=TRUE,"Does not exist, please check and re-enter",VLOOKUP(M20,Data!R:S,2,FALSE)))</f>
        <v/>
      </c>
      <c r="O20" s="65"/>
      <c r="P20" s="100" t="str">
        <f>IF(O20="","",IF(ISNA(VLOOKUP(O20,Data!U:V,2,FALSE))=TRUE,"Does not exist, please check and re-enter",VLOOKUP(O20,Data!U:V,2,FALSE)))</f>
        <v/>
      </c>
      <c r="Q20" s="29"/>
      <c r="R20" s="29"/>
      <c r="S20" s="54" t="str">
        <f t="shared" si="5"/>
        <v/>
      </c>
      <c r="T20" s="28"/>
      <c r="U20" s="115"/>
      <c r="V20" s="103"/>
    </row>
    <row r="21" spans="1:22" ht="18" customHeight="1" x14ac:dyDescent="0.25">
      <c r="A21" s="38" t="s">
        <v>9</v>
      </c>
      <c r="B21" s="38">
        <v>9</v>
      </c>
      <c r="C21" s="50" t="str">
        <f t="shared" si="0"/>
        <v/>
      </c>
      <c r="D21" s="38" t="str">
        <f t="shared" si="1"/>
        <v>2017/18</v>
      </c>
      <c r="E21" s="38" t="str">
        <f t="shared" si="2"/>
        <v/>
      </c>
      <c r="F21" s="39" t="str">
        <f t="shared" si="6"/>
        <v/>
      </c>
      <c r="G21" s="39" t="str">
        <f t="shared" si="7"/>
        <v/>
      </c>
      <c r="H21" s="47" t="str">
        <f t="shared" si="8"/>
        <v/>
      </c>
      <c r="I21" s="39" t="str">
        <f t="shared" si="9"/>
        <v/>
      </c>
      <c r="L21" s="53">
        <v>5</v>
      </c>
      <c r="M21" s="111"/>
      <c r="N21" s="100" t="str">
        <f>IF(M21="","",IF(ISNA(VLOOKUP(M21,Data!R:S,2,FALSE))=TRUE,"Does not exist, please check and re-enter",VLOOKUP(M21,Data!R:S,2,FALSE)))</f>
        <v/>
      </c>
      <c r="O21" s="65"/>
      <c r="P21" s="100" t="str">
        <f>IF(O21="","",IF(ISNA(VLOOKUP(O21,Data!U:V,2,FALSE))=TRUE,"Does not exist, please check and re-enter",VLOOKUP(O21,Data!U:V,2,FALSE)))</f>
        <v/>
      </c>
      <c r="Q21" s="29"/>
      <c r="R21" s="29"/>
      <c r="S21" s="54" t="str">
        <f t="shared" si="5"/>
        <v/>
      </c>
      <c r="T21" s="28"/>
      <c r="U21" s="115"/>
      <c r="V21" s="103"/>
    </row>
    <row r="22" spans="1:22" ht="18" customHeight="1" x14ac:dyDescent="0.25">
      <c r="A22" s="38" t="s">
        <v>9</v>
      </c>
      <c r="B22" s="38">
        <v>10</v>
      </c>
      <c r="C22" s="50" t="str">
        <f t="shared" si="0"/>
        <v/>
      </c>
      <c r="D22" s="38" t="str">
        <f t="shared" si="1"/>
        <v>2017/18</v>
      </c>
      <c r="E22" s="38" t="str">
        <f t="shared" si="2"/>
        <v/>
      </c>
      <c r="F22" s="39" t="str">
        <f t="shared" si="6"/>
        <v/>
      </c>
      <c r="G22" s="39" t="str">
        <f t="shared" si="7"/>
        <v/>
      </c>
      <c r="H22" s="47" t="str">
        <f t="shared" si="8"/>
        <v/>
      </c>
      <c r="I22" s="39" t="str">
        <f t="shared" si="9"/>
        <v/>
      </c>
      <c r="L22" s="53">
        <v>6</v>
      </c>
      <c r="M22" s="111"/>
      <c r="N22" s="100" t="str">
        <f>IF(M22="","",IF(ISNA(VLOOKUP(M22,Data!R:S,2,FALSE))=TRUE,"Does not exist, please check and re-enter",VLOOKUP(M22,Data!R:S,2,FALSE)))</f>
        <v/>
      </c>
      <c r="O22" s="65"/>
      <c r="P22" s="100" t="str">
        <f>IF(O22="","",IF(ISNA(VLOOKUP(O22,Data!U:V,2,FALSE))=TRUE,"Does not exist, please check and re-enter",VLOOKUP(O22,Data!U:V,2,FALSE)))</f>
        <v/>
      </c>
      <c r="Q22" s="29"/>
      <c r="R22" s="29"/>
      <c r="S22" s="54" t="str">
        <f t="shared" si="5"/>
        <v/>
      </c>
      <c r="T22" s="28"/>
      <c r="U22" s="115"/>
      <c r="V22" s="103"/>
    </row>
    <row r="23" spans="1:22" ht="18" customHeight="1" x14ac:dyDescent="0.25">
      <c r="A23" s="38" t="s">
        <v>9</v>
      </c>
      <c r="B23" s="38">
        <v>11</v>
      </c>
      <c r="C23" s="50" t="str">
        <f t="shared" si="0"/>
        <v/>
      </c>
      <c r="D23" s="38" t="str">
        <f t="shared" si="1"/>
        <v>2017/18</v>
      </c>
      <c r="E23" s="38" t="str">
        <f t="shared" si="2"/>
        <v/>
      </c>
      <c r="F23" s="39" t="str">
        <f t="shared" si="6"/>
        <v/>
      </c>
      <c r="G23" s="39" t="str">
        <f t="shared" si="7"/>
        <v/>
      </c>
      <c r="H23" s="47" t="str">
        <f t="shared" si="8"/>
        <v/>
      </c>
      <c r="I23" s="39" t="str">
        <f t="shared" si="9"/>
        <v/>
      </c>
      <c r="L23" s="53">
        <v>7</v>
      </c>
      <c r="M23" s="111"/>
      <c r="N23" s="100" t="str">
        <f>IF(M23="","",IF(ISNA(VLOOKUP(M23,Data!R:S,2,FALSE))=TRUE,"Does not exist, please check and re-enter",VLOOKUP(M23,Data!R:S,2,FALSE)))</f>
        <v/>
      </c>
      <c r="O23" s="65"/>
      <c r="P23" s="100" t="str">
        <f>IF(O23="","",IF(ISNA(VLOOKUP(O23,Data!U:V,2,FALSE))=TRUE,"Does not exist, please check and re-enter",VLOOKUP(O23,Data!U:V,2,FALSE)))</f>
        <v/>
      </c>
      <c r="Q23" s="29"/>
      <c r="R23" s="29"/>
      <c r="S23" s="54" t="str">
        <f t="shared" si="5"/>
        <v/>
      </c>
      <c r="T23" s="28"/>
      <c r="U23" s="115"/>
      <c r="V23" s="103"/>
    </row>
    <row r="24" spans="1:22" ht="18" customHeight="1" x14ac:dyDescent="0.25">
      <c r="A24" s="38" t="s">
        <v>9</v>
      </c>
      <c r="B24" s="38">
        <v>12</v>
      </c>
      <c r="C24" s="50" t="str">
        <f t="shared" si="0"/>
        <v/>
      </c>
      <c r="D24" s="38" t="str">
        <f t="shared" si="1"/>
        <v>2017/18</v>
      </c>
      <c r="E24" s="38" t="str">
        <f t="shared" si="2"/>
        <v/>
      </c>
      <c r="F24" s="39" t="str">
        <f t="shared" si="6"/>
        <v/>
      </c>
      <c r="G24" s="39" t="str">
        <f t="shared" si="7"/>
        <v/>
      </c>
      <c r="H24" s="47" t="str">
        <f t="shared" si="8"/>
        <v/>
      </c>
      <c r="I24" s="39" t="str">
        <f t="shared" si="9"/>
        <v/>
      </c>
      <c r="L24" s="53">
        <v>8</v>
      </c>
      <c r="M24" s="111"/>
      <c r="N24" s="100" t="str">
        <f>IF(M24="","",IF(ISNA(VLOOKUP(M24,Data!R:S,2,FALSE))=TRUE,"Does not exist, please check and re-enter",VLOOKUP(M24,Data!R:S,2,FALSE)))</f>
        <v/>
      </c>
      <c r="O24" s="65"/>
      <c r="P24" s="100" t="str">
        <f>IF(O24="","",IF(ISNA(VLOOKUP(O24,Data!U:V,2,FALSE))=TRUE,"Does not exist, please check and re-enter",VLOOKUP(O24,Data!U:V,2,FALSE)))</f>
        <v/>
      </c>
      <c r="Q24" s="29"/>
      <c r="R24" s="29"/>
      <c r="S24" s="54" t="str">
        <f t="shared" si="5"/>
        <v/>
      </c>
      <c r="T24" s="28"/>
      <c r="U24" s="115"/>
      <c r="V24" s="103"/>
    </row>
    <row r="25" spans="1:22" ht="18" customHeight="1" x14ac:dyDescent="0.25">
      <c r="A25" s="38" t="s">
        <v>9</v>
      </c>
      <c r="B25" s="38">
        <v>13</v>
      </c>
      <c r="C25" s="50" t="str">
        <f t="shared" si="0"/>
        <v/>
      </c>
      <c r="D25" s="38" t="str">
        <f t="shared" si="1"/>
        <v>2017/18</v>
      </c>
      <c r="E25" s="38" t="str">
        <f t="shared" si="2"/>
        <v/>
      </c>
      <c r="F25" s="39" t="str">
        <f t="shared" si="6"/>
        <v/>
      </c>
      <c r="G25" s="39" t="str">
        <f t="shared" si="7"/>
        <v/>
      </c>
      <c r="H25" s="47" t="str">
        <f t="shared" si="8"/>
        <v/>
      </c>
      <c r="I25" s="39" t="str">
        <f t="shared" si="9"/>
        <v/>
      </c>
      <c r="L25" s="53">
        <v>9</v>
      </c>
      <c r="M25" s="111"/>
      <c r="N25" s="100" t="str">
        <f>IF(M25="","",IF(ISNA(VLOOKUP(M25,Data!R:S,2,FALSE))=TRUE,"Does not exist, please check and re-enter",VLOOKUP(M25,Data!R:S,2,FALSE)))</f>
        <v/>
      </c>
      <c r="O25" s="65"/>
      <c r="P25" s="100" t="str">
        <f>IF(O25="","",IF(ISNA(VLOOKUP(O25,Data!U:V,2,FALSE))=TRUE,"Does not exist, please check and re-enter",VLOOKUP(O25,Data!U:V,2,FALSE)))</f>
        <v/>
      </c>
      <c r="Q25" s="29"/>
      <c r="R25" s="29"/>
      <c r="S25" s="54" t="str">
        <f>IF(Q25="","",SUM(Q25:R25))</f>
        <v/>
      </c>
      <c r="T25" s="28"/>
      <c r="U25" s="115"/>
      <c r="V25" s="103"/>
    </row>
    <row r="26" spans="1:22" ht="18" customHeight="1" x14ac:dyDescent="0.25">
      <c r="A26" s="38" t="s">
        <v>9</v>
      </c>
      <c r="B26" s="38">
        <v>14</v>
      </c>
      <c r="C26" s="50" t="str">
        <f t="shared" si="0"/>
        <v/>
      </c>
      <c r="D26" s="38" t="str">
        <f t="shared" si="1"/>
        <v>2017/18</v>
      </c>
      <c r="E26" s="38" t="str">
        <f t="shared" si="2"/>
        <v/>
      </c>
      <c r="F26" s="39" t="str">
        <f t="shared" si="6"/>
        <v/>
      </c>
      <c r="G26" s="39" t="str">
        <f t="shared" si="7"/>
        <v/>
      </c>
      <c r="H26" s="47" t="str">
        <f t="shared" si="8"/>
        <v/>
      </c>
      <c r="I26" s="39" t="str">
        <f t="shared" si="9"/>
        <v/>
      </c>
      <c r="L26" s="53">
        <v>10</v>
      </c>
      <c r="M26" s="111"/>
      <c r="N26" s="100" t="str">
        <f>IF(M26="","",IF(ISNA(VLOOKUP(M26,Data!R:S,2,FALSE))=TRUE,"Does not exist, please check and re-enter",VLOOKUP(M26,Data!R:S,2,FALSE)))</f>
        <v/>
      </c>
      <c r="O26" s="65"/>
      <c r="P26" s="100" t="str">
        <f>IF(O26="","",IF(ISNA(VLOOKUP(O26,Data!U:V,2,FALSE))=TRUE,"Does not exist, please check and re-enter",VLOOKUP(O26,Data!U:V,2,FALSE)))</f>
        <v/>
      </c>
      <c r="Q26" s="29"/>
      <c r="R26" s="29"/>
      <c r="S26" s="54" t="str">
        <f t="shared" si="5"/>
        <v/>
      </c>
      <c r="T26" s="28"/>
      <c r="U26" s="115"/>
      <c r="V26" s="103"/>
    </row>
    <row r="27" spans="1:22" ht="18" customHeight="1" x14ac:dyDescent="0.25">
      <c r="A27" s="38" t="s">
        <v>9</v>
      </c>
      <c r="B27" s="38">
        <v>15</v>
      </c>
      <c r="C27" s="50" t="str">
        <f t="shared" si="0"/>
        <v/>
      </c>
      <c r="D27" s="38" t="str">
        <f>IF($O$5="","",$O$5)</f>
        <v>2017/18</v>
      </c>
      <c r="E27" s="38" t="str">
        <f t="shared" si="2"/>
        <v/>
      </c>
      <c r="F27" s="39" t="str">
        <f t="shared" si="6"/>
        <v/>
      </c>
      <c r="G27" s="39" t="str">
        <f t="shared" si="7"/>
        <v/>
      </c>
      <c r="H27" s="47" t="str">
        <f t="shared" si="8"/>
        <v/>
      </c>
      <c r="I27" s="39" t="str">
        <f t="shared" si="9"/>
        <v/>
      </c>
      <c r="L27" s="53">
        <v>11</v>
      </c>
      <c r="M27" s="111"/>
      <c r="N27" s="100" t="str">
        <f>IF(M27="","",IF(ISNA(VLOOKUP(M27,Data!R:S,2,FALSE))=TRUE,"Does not exist, please check and re-enter",VLOOKUP(M27,Data!R:S,2,FALSE)))</f>
        <v/>
      </c>
      <c r="O27" s="65"/>
      <c r="P27" s="100" t="str">
        <f>IF(O27="","",IF(ISNA(VLOOKUP(O27,Data!U:V,2,FALSE))=TRUE,"Does not exist, please check and re-enter",VLOOKUP(O27,Data!U:V,2,FALSE)))</f>
        <v/>
      </c>
      <c r="Q27" s="29"/>
      <c r="R27" s="29"/>
      <c r="S27" s="54" t="str">
        <f t="shared" si="5"/>
        <v/>
      </c>
      <c r="T27" s="28"/>
      <c r="U27" s="115"/>
      <c r="V27" s="103"/>
    </row>
    <row r="28" spans="1:22" ht="18" customHeight="1" x14ac:dyDescent="0.25">
      <c r="A28" s="38" t="s">
        <v>9</v>
      </c>
      <c r="B28" s="38">
        <v>16</v>
      </c>
      <c r="C28" s="50" t="str">
        <f t="shared" si="0"/>
        <v/>
      </c>
      <c r="D28" s="38" t="str">
        <f t="shared" si="1"/>
        <v>2017/18</v>
      </c>
      <c r="E28" s="38" t="str">
        <f t="shared" si="2"/>
        <v/>
      </c>
      <c r="F28" s="39" t="str">
        <f t="shared" si="6"/>
        <v/>
      </c>
      <c r="G28" s="39" t="str">
        <f t="shared" si="7"/>
        <v/>
      </c>
      <c r="H28" s="47" t="str">
        <f t="shared" si="8"/>
        <v/>
      </c>
      <c r="I28" s="39" t="str">
        <f t="shared" si="9"/>
        <v/>
      </c>
      <c r="L28" s="53">
        <v>12</v>
      </c>
      <c r="M28" s="111"/>
      <c r="N28" s="100" t="str">
        <f>IF(M28="","",IF(ISNA(VLOOKUP(M28,Data!R:S,2,FALSE))=TRUE,"Does not exist, please check and re-enter",VLOOKUP(M28,Data!R:S,2,FALSE)))</f>
        <v/>
      </c>
      <c r="O28" s="65"/>
      <c r="P28" s="100" t="str">
        <f>IF(O28="","",IF(ISNA(VLOOKUP(O28,Data!U:V,2,FALSE))=TRUE,"Does not exist, please check and re-enter",VLOOKUP(O28,Data!U:V,2,FALSE)))</f>
        <v/>
      </c>
      <c r="Q28" s="29"/>
      <c r="R28" s="29"/>
      <c r="S28" s="54" t="str">
        <f t="shared" si="5"/>
        <v/>
      </c>
      <c r="T28" s="28"/>
      <c r="U28" s="115"/>
      <c r="V28" s="103"/>
    </row>
    <row r="29" spans="1:22" ht="18" customHeight="1" x14ac:dyDescent="0.25">
      <c r="A29" s="38" t="s">
        <v>9</v>
      </c>
      <c r="B29" s="38">
        <v>17</v>
      </c>
      <c r="C29" s="50" t="str">
        <f t="shared" si="0"/>
        <v/>
      </c>
      <c r="D29" s="38" t="str">
        <f t="shared" si="1"/>
        <v>2017/18</v>
      </c>
      <c r="E29" s="38" t="str">
        <f t="shared" si="2"/>
        <v/>
      </c>
      <c r="F29" s="39" t="str">
        <f t="shared" si="6"/>
        <v/>
      </c>
      <c r="G29" s="39" t="str">
        <f t="shared" si="7"/>
        <v/>
      </c>
      <c r="H29" s="47" t="str">
        <f t="shared" si="8"/>
        <v/>
      </c>
      <c r="I29" s="39" t="str">
        <f t="shared" si="9"/>
        <v/>
      </c>
      <c r="L29" s="53">
        <v>13</v>
      </c>
      <c r="M29" s="111"/>
      <c r="N29" s="100" t="str">
        <f>IF(M29="","",IF(ISNA(VLOOKUP(M29,Data!R:S,2,FALSE))=TRUE,"Does not exist, please check and re-enter",VLOOKUP(M29,Data!R:S,2,FALSE)))</f>
        <v/>
      </c>
      <c r="O29" s="65"/>
      <c r="P29" s="100" t="str">
        <f>IF(O29="","",IF(ISNA(VLOOKUP(O29,Data!U:V,2,FALSE))=TRUE,"Does not exist, please check and re-enter",VLOOKUP(O29,Data!U:V,2,FALSE)))</f>
        <v/>
      </c>
      <c r="Q29" s="29"/>
      <c r="R29" s="29"/>
      <c r="S29" s="54" t="str">
        <f t="shared" si="5"/>
        <v/>
      </c>
      <c r="T29" s="28"/>
      <c r="U29" s="115"/>
      <c r="V29" s="103"/>
    </row>
    <row r="30" spans="1:22" ht="18" customHeight="1" x14ac:dyDescent="0.25">
      <c r="A30" s="38" t="s">
        <v>9</v>
      </c>
      <c r="B30" s="38">
        <v>18</v>
      </c>
      <c r="C30" s="50" t="str">
        <f t="shared" si="0"/>
        <v/>
      </c>
      <c r="D30" s="38" t="str">
        <f t="shared" si="1"/>
        <v>2017/18</v>
      </c>
      <c r="E30" s="38" t="str">
        <f t="shared" si="2"/>
        <v/>
      </c>
      <c r="F30" s="39" t="str">
        <f t="shared" si="6"/>
        <v/>
      </c>
      <c r="G30" s="39" t="str">
        <f t="shared" si="7"/>
        <v/>
      </c>
      <c r="H30" s="47" t="str">
        <f t="shared" si="8"/>
        <v/>
      </c>
      <c r="I30" s="39" t="str">
        <f t="shared" si="9"/>
        <v/>
      </c>
      <c r="L30" s="53">
        <v>14</v>
      </c>
      <c r="M30" s="111"/>
      <c r="N30" s="100" t="str">
        <f>IF(M30="","",IF(ISNA(VLOOKUP(M30,Data!R:S,2,FALSE))=TRUE,"Does not exist, please check and re-enter",VLOOKUP(M30,Data!R:S,2,FALSE)))</f>
        <v/>
      </c>
      <c r="O30" s="65"/>
      <c r="P30" s="100" t="str">
        <f>IF(O30="","",IF(ISNA(VLOOKUP(O30,Data!U:V,2,FALSE))=TRUE,"Does not exist, please check and re-enter",VLOOKUP(O30,Data!U:V,2,FALSE)))</f>
        <v/>
      </c>
      <c r="Q30" s="29"/>
      <c r="R30" s="29"/>
      <c r="S30" s="54" t="str">
        <f t="shared" si="5"/>
        <v/>
      </c>
      <c r="T30" s="28"/>
      <c r="U30" s="115"/>
      <c r="V30" s="103"/>
    </row>
    <row r="31" spans="1:22" ht="18" customHeight="1" x14ac:dyDescent="0.25">
      <c r="A31" s="38" t="s">
        <v>9</v>
      </c>
      <c r="B31" s="38">
        <v>19</v>
      </c>
      <c r="C31" s="50" t="str">
        <f t="shared" si="0"/>
        <v/>
      </c>
      <c r="D31" s="38" t="str">
        <f t="shared" si="1"/>
        <v>2017/18</v>
      </c>
      <c r="E31" s="38" t="str">
        <f t="shared" si="2"/>
        <v/>
      </c>
      <c r="F31" s="39" t="str">
        <f t="shared" si="6"/>
        <v/>
      </c>
      <c r="G31" s="39" t="str">
        <f t="shared" si="7"/>
        <v/>
      </c>
      <c r="H31" s="47" t="str">
        <f t="shared" si="8"/>
        <v/>
      </c>
      <c r="I31" s="39" t="str">
        <f t="shared" si="9"/>
        <v/>
      </c>
      <c r="L31" s="53">
        <v>15</v>
      </c>
      <c r="M31" s="111"/>
      <c r="N31" s="100" t="str">
        <f>IF(M31="","",IF(ISNA(VLOOKUP(M31,Data!R:S,2,FALSE))=TRUE,"Does not exist, please check and re-enter",VLOOKUP(M31,Data!R:S,2,FALSE)))</f>
        <v/>
      </c>
      <c r="O31" s="65"/>
      <c r="P31" s="100" t="str">
        <f>IF(O31="","",IF(ISNA(VLOOKUP(O31,Data!U:V,2,FALSE))=TRUE,"Does not exist, please check and re-enter",VLOOKUP(O31,Data!U:V,2,FALSE)))</f>
        <v/>
      </c>
      <c r="Q31" s="29"/>
      <c r="R31" s="29"/>
      <c r="S31" s="54" t="str">
        <f t="shared" si="5"/>
        <v/>
      </c>
      <c r="T31" s="28"/>
      <c r="U31" s="115"/>
      <c r="V31" s="103"/>
    </row>
    <row r="32" spans="1:22" ht="18" customHeight="1" x14ac:dyDescent="0.25">
      <c r="A32" s="38" t="s">
        <v>9</v>
      </c>
      <c r="B32" s="38">
        <v>20</v>
      </c>
      <c r="C32" s="50" t="str">
        <f t="shared" si="0"/>
        <v/>
      </c>
      <c r="D32" s="38" t="str">
        <f t="shared" si="1"/>
        <v>2017/18</v>
      </c>
      <c r="E32" s="38" t="str">
        <f t="shared" si="2"/>
        <v/>
      </c>
      <c r="F32" s="39" t="str">
        <f t="shared" si="6"/>
        <v/>
      </c>
      <c r="G32" s="39" t="str">
        <f t="shared" si="7"/>
        <v/>
      </c>
      <c r="H32" s="47" t="str">
        <f t="shared" si="8"/>
        <v/>
      </c>
      <c r="I32" s="39" t="str">
        <f t="shared" si="9"/>
        <v/>
      </c>
      <c r="L32" s="53">
        <v>16</v>
      </c>
      <c r="M32" s="111"/>
      <c r="N32" s="100" t="str">
        <f>IF(M32="","",IF(ISNA(VLOOKUP(M32,Data!R:S,2,FALSE))=TRUE,"Does not exist, please check and re-enter",VLOOKUP(M32,Data!R:S,2,FALSE)))</f>
        <v/>
      </c>
      <c r="O32" s="65"/>
      <c r="P32" s="100" t="str">
        <f>IF(O32="","",IF(ISNA(VLOOKUP(O32,Data!U:V,2,FALSE))=TRUE,"Does not exist, please check and re-enter",VLOOKUP(O32,Data!U:V,2,FALSE)))</f>
        <v/>
      </c>
      <c r="Q32" s="29"/>
      <c r="R32" s="29"/>
      <c r="S32" s="54" t="str">
        <f t="shared" si="5"/>
        <v/>
      </c>
      <c r="T32" s="28"/>
      <c r="U32" s="115"/>
      <c r="V32" s="103"/>
    </row>
    <row r="33" spans="1:22" ht="18" customHeight="1" x14ac:dyDescent="0.25">
      <c r="A33" s="38" t="s">
        <v>9</v>
      </c>
      <c r="B33" s="38">
        <v>21</v>
      </c>
      <c r="C33" s="50" t="str">
        <f t="shared" si="0"/>
        <v/>
      </c>
      <c r="D33" s="38" t="str">
        <f t="shared" si="1"/>
        <v>2017/18</v>
      </c>
      <c r="E33" s="38" t="str">
        <f t="shared" si="2"/>
        <v/>
      </c>
      <c r="F33" s="39" t="str">
        <f t="shared" si="6"/>
        <v/>
      </c>
      <c r="G33" s="39" t="str">
        <f t="shared" si="7"/>
        <v/>
      </c>
      <c r="H33" s="47" t="str">
        <f t="shared" si="8"/>
        <v/>
      </c>
      <c r="I33" s="39" t="str">
        <f t="shared" si="9"/>
        <v/>
      </c>
      <c r="L33" s="53">
        <v>17</v>
      </c>
      <c r="M33" s="111"/>
      <c r="N33" s="100" t="str">
        <f>IF(M33="","",IF(ISNA(VLOOKUP(M33,Data!R:S,2,FALSE))=TRUE,"Does not exist, please check and re-enter",VLOOKUP(M33,Data!R:S,2,FALSE)))</f>
        <v/>
      </c>
      <c r="O33" s="65"/>
      <c r="P33" s="100" t="str">
        <f>IF(O33="","",IF(ISNA(VLOOKUP(O33,Data!U:V,2,FALSE))=TRUE,"Does not exist, please check and re-enter",VLOOKUP(O33,Data!U:V,2,FALSE)))</f>
        <v/>
      </c>
      <c r="Q33" s="29"/>
      <c r="R33" s="29"/>
      <c r="S33" s="54" t="str">
        <f t="shared" si="5"/>
        <v/>
      </c>
      <c r="T33" s="28"/>
      <c r="U33" s="115"/>
      <c r="V33" s="103"/>
    </row>
    <row r="34" spans="1:22" ht="18" customHeight="1" x14ac:dyDescent="0.25">
      <c r="A34" s="38" t="s">
        <v>9</v>
      </c>
      <c r="B34" s="38">
        <v>22</v>
      </c>
      <c r="C34" s="50" t="str">
        <f t="shared" si="0"/>
        <v/>
      </c>
      <c r="D34" s="38" t="str">
        <f t="shared" si="1"/>
        <v>2017/18</v>
      </c>
      <c r="E34" s="38" t="str">
        <f t="shared" si="2"/>
        <v/>
      </c>
      <c r="F34" s="39" t="str">
        <f t="shared" si="6"/>
        <v/>
      </c>
      <c r="G34" s="39" t="str">
        <f t="shared" si="7"/>
        <v/>
      </c>
      <c r="H34" s="47" t="str">
        <f t="shared" si="8"/>
        <v/>
      </c>
      <c r="I34" s="39" t="str">
        <f t="shared" si="9"/>
        <v/>
      </c>
      <c r="L34" s="53">
        <v>18</v>
      </c>
      <c r="M34" s="111"/>
      <c r="N34" s="100" t="str">
        <f>IF(M34="","",IF(ISNA(VLOOKUP(M34,Data!R:S,2,FALSE))=TRUE,"Does not exist, please check and re-enter",VLOOKUP(M34,Data!R:S,2,FALSE)))</f>
        <v/>
      </c>
      <c r="O34" s="65"/>
      <c r="P34" s="100" t="str">
        <f>IF(O34="","",IF(ISNA(VLOOKUP(O34,Data!U:V,2,FALSE))=TRUE,"Does not exist, please check and re-enter",VLOOKUP(O34,Data!U:V,2,FALSE)))</f>
        <v/>
      </c>
      <c r="Q34" s="29"/>
      <c r="R34" s="29"/>
      <c r="S34" s="54" t="str">
        <f t="shared" si="5"/>
        <v/>
      </c>
      <c r="T34" s="28"/>
      <c r="U34" s="115"/>
      <c r="V34" s="103"/>
    </row>
    <row r="35" spans="1:22" ht="18" customHeight="1" x14ac:dyDescent="0.25">
      <c r="A35" s="38" t="s">
        <v>9</v>
      </c>
      <c r="B35" s="38">
        <v>23</v>
      </c>
      <c r="C35" s="50" t="str">
        <f t="shared" si="0"/>
        <v/>
      </c>
      <c r="D35" s="38" t="str">
        <f t="shared" si="1"/>
        <v>2017/18</v>
      </c>
      <c r="E35" s="38" t="str">
        <f t="shared" si="2"/>
        <v/>
      </c>
      <c r="F35" s="39" t="str">
        <f t="shared" si="6"/>
        <v/>
      </c>
      <c r="G35" s="39" t="str">
        <f t="shared" si="7"/>
        <v/>
      </c>
      <c r="H35" s="47" t="str">
        <f t="shared" si="8"/>
        <v/>
      </c>
      <c r="I35" s="39" t="str">
        <f t="shared" si="9"/>
        <v/>
      </c>
      <c r="L35" s="53">
        <v>19</v>
      </c>
      <c r="M35" s="111"/>
      <c r="N35" s="100" t="str">
        <f>IF(M35="","",IF(ISNA(VLOOKUP(M35,Data!R:S,2,FALSE))=TRUE,"Does not exist, please check and re-enter",VLOOKUP(M35,Data!R:S,2,FALSE)))</f>
        <v/>
      </c>
      <c r="O35" s="65"/>
      <c r="P35" s="100" t="str">
        <f>IF(O35="","",IF(ISNA(VLOOKUP(O35,Data!U:V,2,FALSE))=TRUE,"Does not exist, please check and re-enter",VLOOKUP(O35,Data!U:V,2,FALSE)))</f>
        <v/>
      </c>
      <c r="Q35" s="29"/>
      <c r="R35" s="29"/>
      <c r="S35" s="54" t="str">
        <f t="shared" si="5"/>
        <v/>
      </c>
      <c r="T35" s="28"/>
      <c r="U35" s="115"/>
      <c r="V35" s="103"/>
    </row>
    <row r="36" spans="1:22" ht="18" customHeight="1" x14ac:dyDescent="0.25">
      <c r="A36" s="38" t="s">
        <v>9</v>
      </c>
      <c r="B36" s="38">
        <v>24</v>
      </c>
      <c r="C36" s="50" t="str">
        <f t="shared" si="0"/>
        <v/>
      </c>
      <c r="D36" s="38" t="str">
        <f t="shared" si="1"/>
        <v>2017/18</v>
      </c>
      <c r="E36" s="38" t="str">
        <f t="shared" si="2"/>
        <v/>
      </c>
      <c r="F36" s="39" t="str">
        <f t="shared" si="6"/>
        <v/>
      </c>
      <c r="G36" s="39" t="str">
        <f t="shared" si="7"/>
        <v/>
      </c>
      <c r="H36" s="47" t="str">
        <f t="shared" si="8"/>
        <v/>
      </c>
      <c r="I36" s="39" t="str">
        <f t="shared" si="9"/>
        <v/>
      </c>
      <c r="L36" s="53">
        <v>20</v>
      </c>
      <c r="M36" s="111"/>
      <c r="N36" s="100" t="str">
        <f>IF(M36="","",IF(ISNA(VLOOKUP(M36,Data!R:S,2,FALSE))=TRUE,"Does not exist, please check and re-enter",VLOOKUP(M36,Data!R:S,2,FALSE)))</f>
        <v/>
      </c>
      <c r="O36" s="65"/>
      <c r="P36" s="100" t="str">
        <f>IF(O36="","",IF(ISNA(VLOOKUP(O36,Data!U:V,2,FALSE))=TRUE,"Does not exist, please check and re-enter",VLOOKUP(O36,Data!U:V,2,FALSE)))</f>
        <v/>
      </c>
      <c r="Q36" s="29"/>
      <c r="R36" s="29"/>
      <c r="S36" s="54" t="str">
        <f t="shared" si="5"/>
        <v/>
      </c>
      <c r="T36" s="28"/>
      <c r="U36" s="115"/>
      <c r="V36" s="103"/>
    </row>
    <row r="37" spans="1:22" ht="18" customHeight="1" x14ac:dyDescent="0.25">
      <c r="A37" s="38" t="s">
        <v>9</v>
      </c>
      <c r="B37" s="38">
        <v>25</v>
      </c>
      <c r="C37" s="50" t="str">
        <f t="shared" si="0"/>
        <v/>
      </c>
      <c r="D37" s="38" t="str">
        <f t="shared" si="1"/>
        <v>2017/18</v>
      </c>
      <c r="E37" s="38" t="str">
        <f t="shared" si="2"/>
        <v/>
      </c>
      <c r="F37" s="39" t="str">
        <f t="shared" si="6"/>
        <v/>
      </c>
      <c r="G37" s="39" t="str">
        <f t="shared" si="7"/>
        <v/>
      </c>
      <c r="H37" s="47" t="str">
        <f t="shared" si="8"/>
        <v/>
      </c>
      <c r="I37" s="39" t="str">
        <f t="shared" si="9"/>
        <v/>
      </c>
      <c r="L37" s="53">
        <v>21</v>
      </c>
      <c r="M37" s="111"/>
      <c r="N37" s="100" t="str">
        <f>IF(M37="","",IF(ISNA(VLOOKUP(M37,Data!R:S,2,FALSE))=TRUE,"Does not exist, please check and re-enter",VLOOKUP(M37,Data!R:S,2,FALSE)))</f>
        <v/>
      </c>
      <c r="O37" s="65"/>
      <c r="P37" s="100" t="str">
        <f>IF(O37="","",IF(ISNA(VLOOKUP(O37,Data!U:V,2,FALSE))=TRUE,"Does not exist, please check and re-enter",VLOOKUP(O37,Data!U:V,2,FALSE)))</f>
        <v/>
      </c>
      <c r="Q37" s="29"/>
      <c r="R37" s="29"/>
      <c r="S37" s="54" t="str">
        <f t="shared" si="5"/>
        <v/>
      </c>
      <c r="T37" s="28"/>
      <c r="U37" s="115"/>
      <c r="V37" s="103"/>
    </row>
    <row r="38" spans="1:22" ht="18" customHeight="1" x14ac:dyDescent="0.25">
      <c r="A38" s="38" t="s">
        <v>9</v>
      </c>
      <c r="B38" s="38">
        <v>26</v>
      </c>
      <c r="C38" s="50" t="str">
        <f t="shared" si="0"/>
        <v/>
      </c>
      <c r="D38" s="38" t="str">
        <f t="shared" si="1"/>
        <v>2017/18</v>
      </c>
      <c r="E38" s="38" t="str">
        <f t="shared" si="2"/>
        <v/>
      </c>
      <c r="F38" s="39" t="str">
        <f t="shared" si="6"/>
        <v/>
      </c>
      <c r="G38" s="39" t="str">
        <f t="shared" si="7"/>
        <v/>
      </c>
      <c r="H38" s="47" t="str">
        <f t="shared" si="8"/>
        <v/>
      </c>
      <c r="I38" s="39" t="str">
        <f t="shared" si="9"/>
        <v/>
      </c>
      <c r="L38" s="53">
        <v>22</v>
      </c>
      <c r="M38" s="111"/>
      <c r="N38" s="100" t="str">
        <f>IF(M38="","",IF(ISNA(VLOOKUP(M38,Data!R:S,2,FALSE))=TRUE,"Does not exist, please check and re-enter",VLOOKUP(M38,Data!R:S,2,FALSE)))</f>
        <v/>
      </c>
      <c r="O38" s="65"/>
      <c r="P38" s="100" t="str">
        <f>IF(O38="","",IF(ISNA(VLOOKUP(O38,Data!U:V,2,FALSE))=TRUE,"Does not exist, please check and re-enter",VLOOKUP(O38,Data!U:V,2,FALSE)))</f>
        <v/>
      </c>
      <c r="Q38" s="29"/>
      <c r="R38" s="29"/>
      <c r="S38" s="54" t="str">
        <f t="shared" si="5"/>
        <v/>
      </c>
      <c r="T38" s="28"/>
      <c r="U38" s="115"/>
      <c r="V38" s="103"/>
    </row>
    <row r="39" spans="1:22" ht="18" customHeight="1" x14ac:dyDescent="0.25">
      <c r="A39" s="38" t="s">
        <v>9</v>
      </c>
      <c r="B39" s="38">
        <v>27</v>
      </c>
      <c r="C39" s="50" t="str">
        <f t="shared" si="0"/>
        <v/>
      </c>
      <c r="D39" s="38" t="str">
        <f t="shared" si="1"/>
        <v>2017/18</v>
      </c>
      <c r="E39" s="38" t="str">
        <f t="shared" si="2"/>
        <v/>
      </c>
      <c r="F39" s="39" t="str">
        <f t="shared" si="6"/>
        <v/>
      </c>
      <c r="G39" s="39" t="str">
        <f t="shared" si="7"/>
        <v/>
      </c>
      <c r="H39" s="47" t="str">
        <f t="shared" si="8"/>
        <v/>
      </c>
      <c r="I39" s="39" t="str">
        <f t="shared" si="9"/>
        <v/>
      </c>
      <c r="L39" s="53">
        <v>23</v>
      </c>
      <c r="M39" s="111"/>
      <c r="N39" s="100" t="str">
        <f>IF(M39="","",IF(ISNA(VLOOKUP(M39,Data!R:S,2,FALSE))=TRUE,"Does not exist, please check and re-enter",VLOOKUP(M39,Data!R:S,2,FALSE)))</f>
        <v/>
      </c>
      <c r="O39" s="65"/>
      <c r="P39" s="100" t="str">
        <f>IF(O39="","",IF(ISNA(VLOOKUP(O39,Data!U:V,2,FALSE))=TRUE,"Does not exist, please check and re-enter",VLOOKUP(O39,Data!U:V,2,FALSE)))</f>
        <v/>
      </c>
      <c r="Q39" s="29"/>
      <c r="R39" s="29"/>
      <c r="S39" s="54" t="str">
        <f t="shared" si="5"/>
        <v/>
      </c>
      <c r="T39" s="28"/>
      <c r="U39" s="115"/>
      <c r="V39" s="103"/>
    </row>
    <row r="40" spans="1:22" ht="18" customHeight="1" x14ac:dyDescent="0.25">
      <c r="A40" s="38" t="s">
        <v>9</v>
      </c>
      <c r="B40" s="38">
        <v>28</v>
      </c>
      <c r="C40" s="50" t="str">
        <f t="shared" si="0"/>
        <v/>
      </c>
      <c r="D40" s="38" t="str">
        <f t="shared" si="1"/>
        <v>2017/18</v>
      </c>
      <c r="E40" s="38" t="str">
        <f t="shared" si="2"/>
        <v/>
      </c>
      <c r="F40" s="39" t="str">
        <f t="shared" si="6"/>
        <v/>
      </c>
      <c r="G40" s="39" t="str">
        <f t="shared" si="7"/>
        <v/>
      </c>
      <c r="H40" s="47" t="str">
        <f t="shared" si="8"/>
        <v/>
      </c>
      <c r="I40" s="39" t="str">
        <f t="shared" si="9"/>
        <v/>
      </c>
      <c r="L40" s="53">
        <v>24</v>
      </c>
      <c r="M40" s="111"/>
      <c r="N40" s="100" t="str">
        <f>IF(M40="","",IF(ISNA(VLOOKUP(M40,Data!R:S,2,FALSE))=TRUE,"Does not exist, please check and re-enter",VLOOKUP(M40,Data!R:S,2,FALSE)))</f>
        <v/>
      </c>
      <c r="O40" s="65"/>
      <c r="P40" s="100" t="str">
        <f>IF(O40="","",IF(ISNA(VLOOKUP(O40,Data!U:V,2,FALSE))=TRUE,"Does not exist, please check and re-enter",VLOOKUP(O40,Data!U:V,2,FALSE)))</f>
        <v/>
      </c>
      <c r="Q40" s="29"/>
      <c r="R40" s="29"/>
      <c r="S40" s="54" t="str">
        <f t="shared" si="5"/>
        <v/>
      </c>
      <c r="T40" s="28"/>
      <c r="U40" s="115"/>
      <c r="V40" s="103"/>
    </row>
    <row r="41" spans="1:22" ht="18" customHeight="1" x14ac:dyDescent="0.25">
      <c r="A41" s="38" t="s">
        <v>9</v>
      </c>
      <c r="B41" s="38">
        <v>29</v>
      </c>
      <c r="C41" s="50" t="str">
        <f t="shared" si="0"/>
        <v/>
      </c>
      <c r="D41" s="38" t="str">
        <f t="shared" si="1"/>
        <v>2017/18</v>
      </c>
      <c r="E41" s="38" t="str">
        <f t="shared" si="2"/>
        <v/>
      </c>
      <c r="F41" s="39" t="str">
        <f t="shared" si="6"/>
        <v/>
      </c>
      <c r="G41" s="39" t="str">
        <f t="shared" si="7"/>
        <v/>
      </c>
      <c r="H41" s="47" t="str">
        <f t="shared" si="8"/>
        <v/>
      </c>
      <c r="I41" s="39" t="str">
        <f t="shared" si="9"/>
        <v/>
      </c>
      <c r="L41" s="53">
        <v>25</v>
      </c>
      <c r="M41" s="111"/>
      <c r="N41" s="100" t="str">
        <f>IF(M41="","",IF(ISNA(VLOOKUP(M41,Data!R:S,2,FALSE))=TRUE,"Does not exist, please check and re-enter",VLOOKUP(M41,Data!R:S,2,FALSE)))</f>
        <v/>
      </c>
      <c r="O41" s="65"/>
      <c r="P41" s="100" t="str">
        <f>IF(O41="","",IF(ISNA(VLOOKUP(O41,Data!U:V,2,FALSE))=TRUE,"Does not exist, please check and re-enter",VLOOKUP(O41,Data!U:V,2,FALSE)))</f>
        <v/>
      </c>
      <c r="Q41" s="29"/>
      <c r="R41" s="29"/>
      <c r="S41" s="54" t="str">
        <f t="shared" si="5"/>
        <v/>
      </c>
      <c r="T41" s="28"/>
      <c r="U41" s="115"/>
      <c r="V41" s="103"/>
    </row>
    <row r="42" spans="1:22" ht="18" customHeight="1" x14ac:dyDescent="0.25">
      <c r="A42" s="38" t="s">
        <v>9</v>
      </c>
      <c r="B42" s="38">
        <v>30</v>
      </c>
      <c r="C42" s="50" t="str">
        <f t="shared" si="0"/>
        <v/>
      </c>
      <c r="D42" s="38" t="str">
        <f t="shared" si="1"/>
        <v>2017/18</v>
      </c>
      <c r="E42" s="38" t="str">
        <f t="shared" si="2"/>
        <v/>
      </c>
      <c r="F42" s="39" t="str">
        <f t="shared" si="6"/>
        <v/>
      </c>
      <c r="G42" s="39" t="str">
        <f t="shared" si="7"/>
        <v/>
      </c>
      <c r="H42" s="47" t="str">
        <f t="shared" si="8"/>
        <v/>
      </c>
      <c r="I42" s="39" t="str">
        <f t="shared" si="9"/>
        <v/>
      </c>
      <c r="L42" s="53">
        <v>26</v>
      </c>
      <c r="M42" s="111"/>
      <c r="N42" s="100" t="str">
        <f>IF(M42="","",IF(ISNA(VLOOKUP(M42,Data!R:S,2,FALSE))=TRUE,"Does not exist, please check and re-enter",VLOOKUP(M42,Data!R:S,2,FALSE)))</f>
        <v/>
      </c>
      <c r="O42" s="65"/>
      <c r="P42" s="100" t="str">
        <f>IF(O42="","",IF(ISNA(VLOOKUP(O42,Data!U:V,2,FALSE))=TRUE,"Does not exist, please check and re-enter",VLOOKUP(O42,Data!U:V,2,FALSE)))</f>
        <v/>
      </c>
      <c r="Q42" s="29"/>
      <c r="R42" s="29"/>
      <c r="S42" s="54" t="str">
        <f t="shared" si="5"/>
        <v/>
      </c>
      <c r="T42" s="28"/>
      <c r="U42" s="115"/>
      <c r="V42" s="103"/>
    </row>
    <row r="43" spans="1:22" ht="18" customHeight="1" x14ac:dyDescent="0.25">
      <c r="A43" s="38" t="s">
        <v>9</v>
      </c>
      <c r="B43" s="38">
        <v>31</v>
      </c>
      <c r="C43" s="50" t="str">
        <f t="shared" si="0"/>
        <v/>
      </c>
      <c r="D43" s="38" t="str">
        <f t="shared" si="1"/>
        <v>2017/18</v>
      </c>
      <c r="E43" s="38" t="str">
        <f t="shared" si="2"/>
        <v/>
      </c>
      <c r="F43" s="39" t="str">
        <f t="shared" si="6"/>
        <v/>
      </c>
      <c r="G43" s="39" t="str">
        <f t="shared" si="7"/>
        <v/>
      </c>
      <c r="H43" s="47" t="str">
        <f t="shared" si="8"/>
        <v/>
      </c>
      <c r="I43" s="39" t="str">
        <f t="shared" si="9"/>
        <v/>
      </c>
      <c r="L43" s="53">
        <v>27</v>
      </c>
      <c r="M43" s="111"/>
      <c r="N43" s="100" t="str">
        <f>IF(M43="","",IF(ISNA(VLOOKUP(M43,Data!R:S,2,FALSE))=TRUE,"Does not exist, please check and re-enter",VLOOKUP(M43,Data!R:S,2,FALSE)))</f>
        <v/>
      </c>
      <c r="O43" s="65"/>
      <c r="P43" s="100" t="str">
        <f>IF(O43="","",IF(ISNA(VLOOKUP(O43,Data!U:V,2,FALSE))=TRUE,"Does not exist, please check and re-enter",VLOOKUP(O43,Data!U:V,2,FALSE)))</f>
        <v/>
      </c>
      <c r="Q43" s="29"/>
      <c r="R43" s="29"/>
      <c r="S43" s="54" t="str">
        <f t="shared" si="5"/>
        <v/>
      </c>
      <c r="T43" s="28"/>
      <c r="U43" s="115"/>
      <c r="V43" s="103"/>
    </row>
    <row r="44" spans="1:22" ht="18" customHeight="1" x14ac:dyDescent="0.25">
      <c r="A44" s="38" t="s">
        <v>9</v>
      </c>
      <c r="B44" s="38">
        <v>32</v>
      </c>
      <c r="C44" s="50" t="str">
        <f t="shared" si="0"/>
        <v/>
      </c>
      <c r="D44" s="38" t="str">
        <f t="shared" si="1"/>
        <v>2017/18</v>
      </c>
      <c r="E44" s="38" t="str">
        <f t="shared" si="2"/>
        <v/>
      </c>
      <c r="F44" s="39" t="str">
        <f t="shared" si="6"/>
        <v/>
      </c>
      <c r="G44" s="39" t="str">
        <f t="shared" si="7"/>
        <v/>
      </c>
      <c r="H44" s="47" t="str">
        <f t="shared" si="8"/>
        <v/>
      </c>
      <c r="I44" s="39" t="str">
        <f t="shared" si="9"/>
        <v/>
      </c>
      <c r="L44" s="53">
        <v>28</v>
      </c>
      <c r="M44" s="111"/>
      <c r="N44" s="100" t="str">
        <f>IF(M44="","",IF(ISNA(VLOOKUP(M44,Data!R:S,2,FALSE))=TRUE,"Does not exist, please check and re-enter",VLOOKUP(M44,Data!R:S,2,FALSE)))</f>
        <v/>
      </c>
      <c r="O44" s="65"/>
      <c r="P44" s="100" t="str">
        <f>IF(O44="","",IF(ISNA(VLOOKUP(O44,Data!U:V,2,FALSE))=TRUE,"Does not exist, please check and re-enter",VLOOKUP(O44,Data!U:V,2,FALSE)))</f>
        <v/>
      </c>
      <c r="Q44" s="29"/>
      <c r="R44" s="29"/>
      <c r="S44" s="54" t="str">
        <f t="shared" si="5"/>
        <v/>
      </c>
      <c r="T44" s="28"/>
      <c r="U44" s="115"/>
      <c r="V44" s="103"/>
    </row>
    <row r="45" spans="1:22" ht="18" customHeight="1" x14ac:dyDescent="0.25">
      <c r="A45" s="38" t="s">
        <v>9</v>
      </c>
      <c r="B45" s="38">
        <v>33</v>
      </c>
      <c r="C45" s="50" t="str">
        <f t="shared" si="0"/>
        <v/>
      </c>
      <c r="D45" s="38" t="str">
        <f t="shared" si="1"/>
        <v>2017/18</v>
      </c>
      <c r="E45" s="38" t="str">
        <f t="shared" si="2"/>
        <v/>
      </c>
      <c r="F45" s="39" t="str">
        <f t="shared" si="6"/>
        <v/>
      </c>
      <c r="G45" s="39" t="str">
        <f t="shared" si="7"/>
        <v/>
      </c>
      <c r="H45" s="47" t="str">
        <f t="shared" si="8"/>
        <v/>
      </c>
      <c r="I45" s="39" t="str">
        <f t="shared" si="9"/>
        <v/>
      </c>
      <c r="L45" s="53">
        <v>29</v>
      </c>
      <c r="M45" s="111"/>
      <c r="N45" s="100" t="str">
        <f>IF(M45="","",IF(ISNA(VLOOKUP(M45,Data!R:S,2,FALSE))=TRUE,"Does not exist, please check and re-enter",VLOOKUP(M45,Data!R:S,2,FALSE)))</f>
        <v/>
      </c>
      <c r="O45" s="65"/>
      <c r="P45" s="100" t="str">
        <f>IF(O45="","",IF(ISNA(VLOOKUP(O45,Data!U:V,2,FALSE))=TRUE,"Does not exist, please check and re-enter",VLOOKUP(O45,Data!U:V,2,FALSE)))</f>
        <v/>
      </c>
      <c r="Q45" s="29"/>
      <c r="R45" s="29"/>
      <c r="S45" s="54" t="str">
        <f t="shared" si="5"/>
        <v/>
      </c>
      <c r="T45" s="28"/>
      <c r="U45" s="115"/>
      <c r="V45" s="103"/>
    </row>
    <row r="46" spans="1:22" ht="18" customHeight="1" x14ac:dyDescent="0.25">
      <c r="A46" s="38" t="s">
        <v>9</v>
      </c>
      <c r="B46" s="38">
        <v>34</v>
      </c>
      <c r="C46" s="50" t="str">
        <f t="shared" si="0"/>
        <v/>
      </c>
      <c r="D46" s="38" t="str">
        <f t="shared" si="1"/>
        <v>2017/18</v>
      </c>
      <c r="E46" s="38" t="str">
        <f t="shared" si="2"/>
        <v/>
      </c>
      <c r="F46" s="39" t="str">
        <f t="shared" si="6"/>
        <v/>
      </c>
      <c r="G46" s="39" t="str">
        <f t="shared" si="7"/>
        <v/>
      </c>
      <c r="H46" s="47" t="str">
        <f t="shared" si="8"/>
        <v/>
      </c>
      <c r="I46" s="39" t="str">
        <f t="shared" si="9"/>
        <v/>
      </c>
      <c r="L46" s="53">
        <v>30</v>
      </c>
      <c r="M46" s="111"/>
      <c r="N46" s="100" t="str">
        <f>IF(M46="","",IF(ISNA(VLOOKUP(M46,Data!R:S,2,FALSE))=TRUE,"Does not exist, please check and re-enter",VLOOKUP(M46,Data!R:S,2,FALSE)))</f>
        <v/>
      </c>
      <c r="O46" s="65"/>
      <c r="P46" s="100" t="str">
        <f>IF(O46="","",IF(ISNA(VLOOKUP(O46,Data!U:V,2,FALSE))=TRUE,"Does not exist, please check and re-enter",VLOOKUP(O46,Data!U:V,2,FALSE)))</f>
        <v/>
      </c>
      <c r="Q46" s="29"/>
      <c r="R46" s="29"/>
      <c r="S46" s="54" t="str">
        <f t="shared" si="5"/>
        <v/>
      </c>
      <c r="T46" s="28"/>
      <c r="U46" s="115"/>
      <c r="V46" s="103"/>
    </row>
    <row r="47" spans="1:22" ht="18" customHeight="1" x14ac:dyDescent="0.25">
      <c r="A47" s="38" t="s">
        <v>9</v>
      </c>
      <c r="B47" s="38">
        <v>35</v>
      </c>
      <c r="C47" s="50" t="str">
        <f t="shared" si="0"/>
        <v/>
      </c>
      <c r="D47" s="38" t="str">
        <f t="shared" si="1"/>
        <v>2017/18</v>
      </c>
      <c r="E47" s="38" t="str">
        <f t="shared" si="2"/>
        <v/>
      </c>
      <c r="F47" s="39" t="str">
        <f t="shared" si="6"/>
        <v/>
      </c>
      <c r="G47" s="39" t="str">
        <f t="shared" si="7"/>
        <v/>
      </c>
      <c r="H47" s="47" t="str">
        <f t="shared" si="8"/>
        <v/>
      </c>
      <c r="I47" s="39" t="str">
        <f t="shared" si="9"/>
        <v/>
      </c>
      <c r="L47" s="53">
        <v>31</v>
      </c>
      <c r="M47" s="111"/>
      <c r="N47" s="100" t="str">
        <f>IF(M47="","",IF(ISNA(VLOOKUP(M47,Data!R:S,2,FALSE))=TRUE,"Does not exist, please check and re-enter",VLOOKUP(M47,Data!R:S,2,FALSE)))</f>
        <v/>
      </c>
      <c r="O47" s="65"/>
      <c r="P47" s="100" t="str">
        <f>IF(O47="","",IF(ISNA(VLOOKUP(O47,Data!U:V,2,FALSE))=TRUE,"Does not exist, please check and re-enter",VLOOKUP(O47,Data!U:V,2,FALSE)))</f>
        <v/>
      </c>
      <c r="Q47" s="29"/>
      <c r="R47" s="29"/>
      <c r="S47" s="54" t="str">
        <f t="shared" si="5"/>
        <v/>
      </c>
      <c r="T47" s="28"/>
      <c r="U47" s="115"/>
      <c r="V47" s="103"/>
    </row>
    <row r="48" spans="1:22" ht="18" customHeight="1" x14ac:dyDescent="0.25">
      <c r="A48" s="38" t="s">
        <v>9</v>
      </c>
      <c r="B48" s="38">
        <v>36</v>
      </c>
      <c r="C48" s="50" t="str">
        <f t="shared" si="0"/>
        <v/>
      </c>
      <c r="D48" s="38" t="str">
        <f t="shared" si="1"/>
        <v>2017/18</v>
      </c>
      <c r="E48" s="38" t="str">
        <f t="shared" si="2"/>
        <v/>
      </c>
      <c r="F48" s="39" t="str">
        <f t="shared" si="6"/>
        <v/>
      </c>
      <c r="G48" s="39" t="str">
        <f t="shared" si="7"/>
        <v/>
      </c>
      <c r="H48" s="47" t="str">
        <f t="shared" si="8"/>
        <v/>
      </c>
      <c r="I48" s="39" t="str">
        <f t="shared" si="9"/>
        <v/>
      </c>
      <c r="L48" s="53">
        <v>32</v>
      </c>
      <c r="M48" s="111"/>
      <c r="N48" s="100" t="str">
        <f>IF(M48="","",IF(ISNA(VLOOKUP(M48,Data!R:S,2,FALSE))=TRUE,"Does not exist, please check and re-enter",VLOOKUP(M48,Data!R:S,2,FALSE)))</f>
        <v/>
      </c>
      <c r="O48" s="65"/>
      <c r="P48" s="100" t="str">
        <f>IF(O48="","",IF(ISNA(VLOOKUP(O48,Data!U:V,2,FALSE))=TRUE,"Does not exist, please check and re-enter",VLOOKUP(O48,Data!U:V,2,FALSE)))</f>
        <v/>
      </c>
      <c r="Q48" s="29"/>
      <c r="R48" s="29"/>
      <c r="S48" s="54" t="str">
        <f t="shared" si="5"/>
        <v/>
      </c>
      <c r="T48" s="28"/>
      <c r="U48" s="115"/>
      <c r="V48" s="103"/>
    </row>
    <row r="49" spans="1:22" ht="18" customHeight="1" x14ac:dyDescent="0.25">
      <c r="A49" s="38" t="s">
        <v>9</v>
      </c>
      <c r="B49" s="38">
        <v>37</v>
      </c>
      <c r="C49" s="50" t="str">
        <f t="shared" si="0"/>
        <v/>
      </c>
      <c r="D49" s="38" t="str">
        <f t="shared" si="1"/>
        <v>2017/18</v>
      </c>
      <c r="E49" s="38" t="str">
        <f t="shared" si="2"/>
        <v/>
      </c>
      <c r="F49" s="39" t="str">
        <f t="shared" si="6"/>
        <v/>
      </c>
      <c r="G49" s="39" t="str">
        <f t="shared" si="7"/>
        <v/>
      </c>
      <c r="H49" s="47" t="str">
        <f t="shared" si="8"/>
        <v/>
      </c>
      <c r="I49" s="39" t="str">
        <f t="shared" si="9"/>
        <v/>
      </c>
      <c r="L49" s="53">
        <v>33</v>
      </c>
      <c r="M49" s="111"/>
      <c r="N49" s="100" t="str">
        <f>IF(M49="","",IF(ISNA(VLOOKUP(M49,Data!R:S,2,FALSE))=TRUE,"Does not exist, please check and re-enter",VLOOKUP(M49,Data!R:S,2,FALSE)))</f>
        <v/>
      </c>
      <c r="O49" s="65"/>
      <c r="P49" s="100" t="str">
        <f>IF(O49="","",IF(ISNA(VLOOKUP(O49,Data!U:V,2,FALSE))=TRUE,"Does not exist, please check and re-enter",VLOOKUP(O49,Data!U:V,2,FALSE)))</f>
        <v/>
      </c>
      <c r="Q49" s="29"/>
      <c r="R49" s="29"/>
      <c r="S49" s="54" t="str">
        <f t="shared" si="5"/>
        <v/>
      </c>
      <c r="T49" s="28"/>
      <c r="U49" s="115"/>
      <c r="V49" s="103"/>
    </row>
    <row r="50" spans="1:22" ht="18" customHeight="1" x14ac:dyDescent="0.25">
      <c r="A50" s="38" t="s">
        <v>9</v>
      </c>
      <c r="B50" s="38">
        <v>38</v>
      </c>
      <c r="C50" s="50" t="str">
        <f t="shared" si="0"/>
        <v/>
      </c>
      <c r="D50" s="38" t="str">
        <f t="shared" si="1"/>
        <v>2017/18</v>
      </c>
      <c r="E50" s="38" t="str">
        <f t="shared" si="2"/>
        <v/>
      </c>
      <c r="F50" s="39" t="str">
        <f t="shared" si="6"/>
        <v/>
      </c>
      <c r="G50" s="39" t="str">
        <f t="shared" si="7"/>
        <v/>
      </c>
      <c r="H50" s="47" t="str">
        <f t="shared" si="8"/>
        <v/>
      </c>
      <c r="I50" s="39" t="str">
        <f t="shared" si="9"/>
        <v/>
      </c>
      <c r="L50" s="53">
        <v>34</v>
      </c>
      <c r="M50" s="111"/>
      <c r="N50" s="100" t="str">
        <f>IF(M50="","",IF(ISNA(VLOOKUP(M50,Data!R:S,2,FALSE))=TRUE,"Does not exist, please check and re-enter",VLOOKUP(M50,Data!R:S,2,FALSE)))</f>
        <v/>
      </c>
      <c r="O50" s="65"/>
      <c r="P50" s="100" t="str">
        <f>IF(O50="","",IF(ISNA(VLOOKUP(O50,Data!U:V,2,FALSE))=TRUE,"Does not exist, please check and re-enter",VLOOKUP(O50,Data!U:V,2,FALSE)))</f>
        <v/>
      </c>
      <c r="Q50" s="29"/>
      <c r="R50" s="29"/>
      <c r="S50" s="54" t="str">
        <f t="shared" si="5"/>
        <v/>
      </c>
      <c r="T50" s="28"/>
      <c r="U50" s="115"/>
      <c r="V50" s="103"/>
    </row>
    <row r="51" spans="1:22" ht="18" customHeight="1" x14ac:dyDescent="0.25">
      <c r="A51" s="38" t="s">
        <v>9</v>
      </c>
      <c r="B51" s="38">
        <v>39</v>
      </c>
      <c r="C51" s="50" t="str">
        <f t="shared" si="0"/>
        <v/>
      </c>
      <c r="D51" s="38" t="str">
        <f t="shared" si="1"/>
        <v>2017/18</v>
      </c>
      <c r="E51" s="38" t="str">
        <f t="shared" si="2"/>
        <v/>
      </c>
      <c r="F51" s="39" t="str">
        <f t="shared" si="6"/>
        <v/>
      </c>
      <c r="G51" s="39" t="str">
        <f t="shared" si="7"/>
        <v/>
      </c>
      <c r="H51" s="47" t="str">
        <f t="shared" si="8"/>
        <v/>
      </c>
      <c r="I51" s="39" t="str">
        <f t="shared" si="9"/>
        <v/>
      </c>
      <c r="L51" s="53">
        <v>35</v>
      </c>
      <c r="M51" s="111"/>
      <c r="N51" s="100" t="str">
        <f>IF(M51="","",IF(ISNA(VLOOKUP(M51,Data!R:S,2,FALSE))=TRUE,"Does not exist, please check and re-enter",VLOOKUP(M51,Data!R:S,2,FALSE)))</f>
        <v/>
      </c>
      <c r="O51" s="65"/>
      <c r="P51" s="100" t="str">
        <f>IF(O51="","",IF(ISNA(VLOOKUP(O51,Data!U:V,2,FALSE))=TRUE,"Does not exist, please check and re-enter",VLOOKUP(O51,Data!U:V,2,FALSE)))</f>
        <v/>
      </c>
      <c r="Q51" s="29"/>
      <c r="R51" s="29"/>
      <c r="S51" s="54" t="str">
        <f t="shared" si="5"/>
        <v/>
      </c>
      <c r="T51" s="28"/>
      <c r="U51" s="115"/>
      <c r="V51" s="103"/>
    </row>
    <row r="52" spans="1:22" ht="18" customHeight="1" x14ac:dyDescent="0.25">
      <c r="A52" s="38" t="s">
        <v>9</v>
      </c>
      <c r="B52" s="38">
        <v>40</v>
      </c>
      <c r="C52" s="50" t="str">
        <f t="shared" si="0"/>
        <v/>
      </c>
      <c r="D52" s="38" t="str">
        <f t="shared" si="1"/>
        <v>2017/18</v>
      </c>
      <c r="E52" s="38" t="str">
        <f t="shared" si="2"/>
        <v/>
      </c>
      <c r="F52" s="39" t="str">
        <f t="shared" si="6"/>
        <v/>
      </c>
      <c r="G52" s="39" t="str">
        <f t="shared" si="7"/>
        <v/>
      </c>
      <c r="H52" s="47" t="str">
        <f t="shared" si="8"/>
        <v/>
      </c>
      <c r="I52" s="39" t="str">
        <f t="shared" si="9"/>
        <v/>
      </c>
      <c r="L52" s="53">
        <v>36</v>
      </c>
      <c r="M52" s="111"/>
      <c r="N52" s="100" t="str">
        <f>IF(M52="","",IF(ISNA(VLOOKUP(M52,Data!R:S,2,FALSE))=TRUE,"Does not exist, please check and re-enter",VLOOKUP(M52,Data!R:S,2,FALSE)))</f>
        <v/>
      </c>
      <c r="O52" s="65"/>
      <c r="P52" s="100" t="str">
        <f>IF(O52="","",IF(ISNA(VLOOKUP(O52,Data!U:V,2,FALSE))=TRUE,"Does not exist, please check and re-enter",VLOOKUP(O52,Data!U:V,2,FALSE)))</f>
        <v/>
      </c>
      <c r="Q52" s="29"/>
      <c r="R52" s="29"/>
      <c r="S52" s="54" t="str">
        <f t="shared" si="5"/>
        <v/>
      </c>
      <c r="T52" s="28"/>
      <c r="U52" s="115"/>
      <c r="V52" s="103"/>
    </row>
    <row r="53" spans="1:22" ht="18" customHeight="1" x14ac:dyDescent="0.25">
      <c r="A53" s="38" t="s">
        <v>9</v>
      </c>
      <c r="B53" s="38">
        <v>41</v>
      </c>
      <c r="C53" s="50" t="str">
        <f t="shared" si="0"/>
        <v/>
      </c>
      <c r="D53" s="38" t="str">
        <f t="shared" si="1"/>
        <v>2017/18</v>
      </c>
      <c r="E53" s="38" t="str">
        <f t="shared" si="2"/>
        <v/>
      </c>
      <c r="F53" s="39" t="str">
        <f t="shared" si="6"/>
        <v/>
      </c>
      <c r="G53" s="39" t="str">
        <f t="shared" si="7"/>
        <v/>
      </c>
      <c r="H53" s="47" t="str">
        <f t="shared" si="8"/>
        <v/>
      </c>
      <c r="I53" s="39" t="str">
        <f t="shared" si="9"/>
        <v/>
      </c>
      <c r="L53" s="53">
        <v>37</v>
      </c>
      <c r="M53" s="111"/>
      <c r="N53" s="100" t="str">
        <f>IF(M53="","",IF(ISNA(VLOOKUP(M53,Data!R:S,2,FALSE))=TRUE,"Does not exist, please check and re-enter",VLOOKUP(M53,Data!R:S,2,FALSE)))</f>
        <v/>
      </c>
      <c r="O53" s="65"/>
      <c r="P53" s="100" t="str">
        <f>IF(O53="","",IF(ISNA(VLOOKUP(O53,Data!U:V,2,FALSE))=TRUE,"Does not exist, please check and re-enter",VLOOKUP(O53,Data!U:V,2,FALSE)))</f>
        <v/>
      </c>
      <c r="Q53" s="29"/>
      <c r="R53" s="29"/>
      <c r="S53" s="54" t="str">
        <f>IF(Q53="","",SUM(Q53:R53))</f>
        <v/>
      </c>
      <c r="T53" s="28"/>
      <c r="U53" s="115"/>
      <c r="V53" s="103"/>
    </row>
    <row r="54" spans="1:22" ht="18" customHeight="1" x14ac:dyDescent="0.25">
      <c r="A54" s="38" t="s">
        <v>9</v>
      </c>
      <c r="B54" s="38">
        <v>42</v>
      </c>
      <c r="C54" s="50" t="str">
        <f t="shared" si="0"/>
        <v/>
      </c>
      <c r="D54" s="38" t="str">
        <f t="shared" si="1"/>
        <v>2017/18</v>
      </c>
      <c r="E54" s="38" t="str">
        <f t="shared" si="2"/>
        <v/>
      </c>
      <c r="F54" s="39" t="str">
        <f t="shared" si="6"/>
        <v/>
      </c>
      <c r="G54" s="39" t="str">
        <f t="shared" si="7"/>
        <v/>
      </c>
      <c r="H54" s="47" t="str">
        <f t="shared" si="8"/>
        <v/>
      </c>
      <c r="I54" s="39" t="str">
        <f t="shared" si="9"/>
        <v/>
      </c>
      <c r="L54" s="53">
        <v>38</v>
      </c>
      <c r="M54" s="111"/>
      <c r="N54" s="100" t="str">
        <f>IF(M54="","",IF(ISNA(VLOOKUP(M54,Data!R:S,2,FALSE))=TRUE,"Does not exist, please check and re-enter",VLOOKUP(M54,Data!R:S,2,FALSE)))</f>
        <v/>
      </c>
      <c r="O54" s="65"/>
      <c r="P54" s="100" t="str">
        <f>IF(O54="","",IF(ISNA(VLOOKUP(O54,Data!U:V,2,FALSE))=TRUE,"Does not exist, please check and re-enter",VLOOKUP(O54,Data!U:V,2,FALSE)))</f>
        <v/>
      </c>
      <c r="Q54" s="29"/>
      <c r="R54" s="29"/>
      <c r="S54" s="54" t="str">
        <f t="shared" si="5"/>
        <v/>
      </c>
      <c r="T54" s="28"/>
      <c r="U54" s="115"/>
      <c r="V54" s="103"/>
    </row>
    <row r="55" spans="1:22" ht="18" customHeight="1" x14ac:dyDescent="0.25">
      <c r="A55" s="38" t="s">
        <v>9</v>
      </c>
      <c r="B55" s="38">
        <v>43</v>
      </c>
      <c r="C55" s="50" t="str">
        <f t="shared" si="0"/>
        <v/>
      </c>
      <c r="D55" s="38" t="str">
        <f t="shared" si="1"/>
        <v>2017/18</v>
      </c>
      <c r="E55" s="38" t="str">
        <f t="shared" si="2"/>
        <v/>
      </c>
      <c r="F55" s="39" t="str">
        <f t="shared" si="6"/>
        <v/>
      </c>
      <c r="G55" s="39" t="str">
        <f t="shared" si="7"/>
        <v/>
      </c>
      <c r="H55" s="47" t="str">
        <f t="shared" si="8"/>
        <v/>
      </c>
      <c r="I55" s="39" t="str">
        <f t="shared" si="9"/>
        <v/>
      </c>
      <c r="L55" s="53">
        <v>39</v>
      </c>
      <c r="M55" s="111"/>
      <c r="N55" s="100" t="str">
        <f>IF(M55="","",IF(ISNA(VLOOKUP(M55,Data!R:S,2,FALSE))=TRUE,"Does not exist, please check and re-enter",VLOOKUP(M55,Data!R:S,2,FALSE)))</f>
        <v/>
      </c>
      <c r="O55" s="65"/>
      <c r="P55" s="100" t="str">
        <f>IF(O55="","",IF(ISNA(VLOOKUP(O55,Data!U:V,2,FALSE))=TRUE,"Does not exist, please check and re-enter",VLOOKUP(O55,Data!U:V,2,FALSE)))</f>
        <v/>
      </c>
      <c r="Q55" s="29"/>
      <c r="R55" s="29"/>
      <c r="S55" s="54" t="str">
        <f t="shared" si="5"/>
        <v/>
      </c>
      <c r="T55" s="28"/>
      <c r="U55" s="115"/>
      <c r="V55" s="103"/>
    </row>
    <row r="56" spans="1:22" ht="18" customHeight="1" x14ac:dyDescent="0.25">
      <c r="A56" s="38" t="s">
        <v>9</v>
      </c>
      <c r="B56" s="38">
        <v>44</v>
      </c>
      <c r="C56" s="50" t="str">
        <f t="shared" si="0"/>
        <v/>
      </c>
      <c r="D56" s="38" t="str">
        <f t="shared" si="1"/>
        <v>2017/18</v>
      </c>
      <c r="E56" s="38" t="str">
        <f t="shared" si="2"/>
        <v/>
      </c>
      <c r="F56" s="39" t="str">
        <f t="shared" si="6"/>
        <v/>
      </c>
      <c r="G56" s="39" t="str">
        <f t="shared" si="7"/>
        <v/>
      </c>
      <c r="H56" s="47" t="str">
        <f t="shared" si="8"/>
        <v/>
      </c>
      <c r="I56" s="39" t="str">
        <f t="shared" si="9"/>
        <v/>
      </c>
      <c r="L56" s="53">
        <v>40</v>
      </c>
      <c r="M56" s="111"/>
      <c r="N56" s="100" t="str">
        <f>IF(M56="","",IF(ISNA(VLOOKUP(M56,Data!R:S,2,FALSE))=TRUE,"Does not exist, please check and re-enter",VLOOKUP(M56,Data!R:S,2,FALSE)))</f>
        <v/>
      </c>
      <c r="O56" s="65"/>
      <c r="P56" s="100" t="str">
        <f>IF(O56="","",IF(ISNA(VLOOKUP(O56,Data!U:V,2,FALSE))=TRUE,"Does not exist, please check and re-enter",VLOOKUP(O56,Data!U:V,2,FALSE)))</f>
        <v/>
      </c>
      <c r="Q56" s="29"/>
      <c r="R56" s="29"/>
      <c r="S56" s="54" t="str">
        <f t="shared" si="5"/>
        <v/>
      </c>
      <c r="T56" s="28"/>
      <c r="U56" s="115"/>
      <c r="V56" s="103"/>
    </row>
    <row r="57" spans="1:22" ht="18" customHeight="1" thickBot="1" x14ac:dyDescent="0.3">
      <c r="C57" s="50" t="str">
        <f t="shared" si="0"/>
        <v/>
      </c>
      <c r="D57" s="38" t="str">
        <f t="shared" si="1"/>
        <v>2017/18</v>
      </c>
      <c r="E57" s="38" t="str">
        <f t="shared" si="2"/>
        <v/>
      </c>
      <c r="Q57" s="55">
        <f>SUM(Q17:Q56)</f>
        <v>0</v>
      </c>
      <c r="R57" s="55">
        <f>SUM(R17:R56)</f>
        <v>0</v>
      </c>
      <c r="S57" s="55">
        <f>SUM(S17:S56)</f>
        <v>0</v>
      </c>
      <c r="U57" s="42"/>
    </row>
  </sheetData>
  <sheetProtection algorithmName="SHA-512" hashValue="/1fKqF9lW1Eh3/b/D+67CHaeDwhn+jK1NUTXaJXShQ8tbbvkUkxt5aMefYwbX3Gmoei1hHZRQJIRDu+S7LVwSA==" saltValue="bXqw+f1N9BEbKldoQ7gYUQ==" spinCount="100000" sheet="1" objects="1" scenarios="1"/>
  <mergeCells count="6">
    <mergeCell ref="A8:I8"/>
    <mergeCell ref="Q2:S2"/>
    <mergeCell ref="O2:P2"/>
    <mergeCell ref="O3:P3"/>
    <mergeCell ref="O4:P4"/>
    <mergeCell ref="O5:P5"/>
  </mergeCells>
  <conditionalFormatting sqref="N17:N56 P17:P56">
    <cfRule type="cellIs" dxfId="0" priority="1" operator="equal">
      <formula>"Does not exist, please check and re-enter"</formula>
    </cfRule>
  </conditionalFormatting>
  <dataValidations count="4">
    <dataValidation allowBlank="1" showInputMessage="1" showErrorMessage="1" prompt="-Positive Figure-" sqref="Q17:Q56"/>
    <dataValidation type="textLength" showInputMessage="1" showErrorMessage="1" sqref="T57:T1048576 T5:T16">
      <formula1>0</formula1>
      <formula2>30</formula2>
    </dataValidation>
    <dataValidation type="textLength" allowBlank="1" showInputMessage="1" showErrorMessage="1" sqref="T17:T56">
      <formula1>0</formula1>
      <formula2>30</formula2>
    </dataValidation>
    <dataValidation allowBlank="1" showInputMessage="1" prompt="Period end date in the format 30/09/2017" sqref="O4:P4"/>
  </dataValidations>
  <pageMargins left="0.70866141732283472" right="0.70866141732283472" top="0.74803149606299213" bottom="0.74803149606299213" header="0.31496062992125984" footer="0.31496062992125984"/>
  <pageSetup paperSize="9" scale="45" orientation="landscape" r:id="rId1"/>
  <drawing r:id="rId2"/>
  <extLst>
    <ext xmlns:x14="http://schemas.microsoft.com/office/spreadsheetml/2009/9/main" uri="{CCE6A557-97BC-4b89-ADB6-D9C93CAAB3DF}">
      <x14:dataValidations xmlns:xm="http://schemas.microsoft.com/office/excel/2006/main" count="5">
        <x14:dataValidation type="list" showInputMessage="1" prompt="Enter School Code">
          <x14:formula1>
            <xm:f>Data!$A$2:$A$19</xm:f>
          </x14:formula1>
          <xm:sqref>O2:P2</xm:sqref>
        </x14:dataValidation>
        <x14:dataValidation type="list">
          <x14:formula1>
            <xm:f>Data!$A$71:$A$73</xm:f>
          </x14:formula1>
          <xm:sqref>U17:U56</xm:sqref>
        </x14:dataValidation>
        <x14:dataValidation type="list">
          <x14:formula1>
            <xm:f>Data!$A$76:$A$78</xm:f>
          </x14:formula1>
          <xm:sqref>O5:P5</xm:sqref>
        </x14:dataValidation>
        <x14:dataValidation type="list">
          <x14:formula1>
            <xm:f>Data!$U$2:$U$55</xm:f>
          </x14:formula1>
          <xm:sqref>O17:O56</xm:sqref>
        </x14:dataValidation>
        <x14:dataValidation type="list">
          <x14:formula1>
            <xm:f>Data!$R$2:$R$274</xm:f>
          </x14:formula1>
          <xm:sqref>M17:M56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747"/>
  <sheetViews>
    <sheetView workbookViewId="0">
      <selection activeCell="B21" sqref="B21"/>
    </sheetView>
  </sheetViews>
  <sheetFormatPr defaultRowHeight="15" x14ac:dyDescent="0.25"/>
  <cols>
    <col min="1" max="1" width="28.140625" bestFit="1" customWidth="1"/>
    <col min="2" max="2" width="50.42578125" bestFit="1" customWidth="1"/>
    <col min="3" max="3" width="2.7109375" customWidth="1"/>
    <col min="4" max="4" width="10.85546875" bestFit="1" customWidth="1"/>
    <col min="5" max="5" width="10.7109375" bestFit="1" customWidth="1"/>
    <col min="6" max="6" width="13.140625" bestFit="1" customWidth="1"/>
    <col min="7" max="7" width="3.7109375" style="69" customWidth="1"/>
    <col min="8" max="8" width="7.28515625" bestFit="1" customWidth="1"/>
    <col min="9" max="9" width="11.28515625" bestFit="1" customWidth="1"/>
    <col min="10" max="10" width="37.42578125" bestFit="1" customWidth="1"/>
    <col min="11" max="11" width="6.28515625" bestFit="1" customWidth="1"/>
    <col min="12" max="12" width="9.5703125" bestFit="1" customWidth="1"/>
    <col min="13" max="13" width="17.5703125" style="1" bestFit="1" customWidth="1"/>
    <col min="14" max="14" width="21.7109375" style="1" bestFit="1" customWidth="1"/>
    <col min="15" max="16" width="10.7109375" style="1" bestFit="1" customWidth="1"/>
    <col min="17" max="17" width="2.7109375" customWidth="1"/>
    <col min="18" max="18" width="6.28515625" customWidth="1"/>
    <col min="19" max="19" width="38.28515625" bestFit="1" customWidth="1"/>
    <col min="20" max="20" width="3.7109375" customWidth="1"/>
    <col min="21" max="21" width="13.85546875" customWidth="1"/>
    <col min="22" max="22" width="33" bestFit="1" customWidth="1"/>
    <col min="23" max="23" width="2.7109375" customWidth="1"/>
    <col min="24" max="24" width="43.5703125" style="5" bestFit="1" customWidth="1"/>
    <col min="25" max="25" width="3.7109375" style="25" customWidth="1"/>
    <col min="26" max="26" width="5.7109375" style="25" customWidth="1"/>
    <col min="27" max="27" width="63.7109375" style="25" customWidth="1"/>
    <col min="28" max="28" width="2.7109375" style="6" customWidth="1"/>
    <col min="29" max="29" width="44.42578125" style="25" bestFit="1" customWidth="1"/>
    <col min="30" max="30" width="3.7109375" style="25" customWidth="1"/>
    <col min="31" max="31" width="5.7109375" style="25" customWidth="1"/>
    <col min="32" max="32" width="63.7109375" style="25" customWidth="1"/>
    <col min="43" max="43" width="9" style="1" customWidth="1"/>
    <col min="44" max="46" width="9" customWidth="1"/>
    <col min="47" max="47" width="9" style="1" customWidth="1"/>
    <col min="48" max="56" width="9" customWidth="1"/>
  </cols>
  <sheetData>
    <row r="1" spans="1:52" ht="60" x14ac:dyDescent="0.25">
      <c r="A1" s="164" t="s">
        <v>166</v>
      </c>
      <c r="B1" s="165"/>
      <c r="C1" s="31"/>
      <c r="D1" s="166" t="s">
        <v>181</v>
      </c>
      <c r="E1" s="167"/>
      <c r="F1" s="168"/>
      <c r="G1" s="68"/>
      <c r="H1" s="19" t="s">
        <v>47</v>
      </c>
      <c r="I1" s="20" t="s">
        <v>48</v>
      </c>
      <c r="J1" s="20" t="s">
        <v>31</v>
      </c>
      <c r="K1" s="20" t="s">
        <v>49</v>
      </c>
      <c r="L1" s="20" t="s">
        <v>50</v>
      </c>
      <c r="M1" s="21" t="s">
        <v>51</v>
      </c>
      <c r="N1" s="21" t="s">
        <v>52</v>
      </c>
      <c r="O1" s="21" t="s">
        <v>53</v>
      </c>
      <c r="P1" s="21" t="s">
        <v>54</v>
      </c>
      <c r="Q1" s="14"/>
      <c r="R1" s="169" t="s">
        <v>37</v>
      </c>
      <c r="S1" s="169"/>
      <c r="T1" s="76"/>
      <c r="U1" s="169" t="s">
        <v>460</v>
      </c>
      <c r="V1" s="169"/>
      <c r="W1" s="14"/>
      <c r="X1" s="13" t="s">
        <v>37</v>
      </c>
      <c r="Y1" s="66"/>
      <c r="Z1" s="66"/>
      <c r="AA1" s="66"/>
      <c r="AB1" s="16"/>
      <c r="AC1" s="24" t="s">
        <v>460</v>
      </c>
      <c r="AD1" s="63"/>
      <c r="AE1" s="63"/>
      <c r="AF1" s="63"/>
      <c r="AQ1" s="9"/>
      <c r="AR1" s="9"/>
      <c r="AS1" s="10"/>
      <c r="AT1" s="10"/>
      <c r="AU1" s="10"/>
      <c r="AV1" s="10"/>
      <c r="AW1" s="7"/>
      <c r="AX1" s="7"/>
      <c r="AY1" s="7"/>
      <c r="AZ1" s="7"/>
    </row>
    <row r="2" spans="1:52" x14ac:dyDescent="0.25">
      <c r="A2" s="11"/>
      <c r="B2" s="119"/>
      <c r="C2" s="33"/>
      <c r="D2" s="2" t="s">
        <v>464</v>
      </c>
      <c r="E2" s="2" t="s">
        <v>463</v>
      </c>
      <c r="F2" s="35"/>
      <c r="G2" s="68"/>
      <c r="H2" s="19"/>
      <c r="I2" s="20"/>
      <c r="J2" s="20"/>
      <c r="K2" s="20"/>
      <c r="L2" s="20"/>
      <c r="M2" s="21"/>
      <c r="N2" s="21"/>
      <c r="O2" s="21"/>
      <c r="P2" s="21"/>
      <c r="Q2" s="14"/>
      <c r="R2" s="88"/>
      <c r="S2" s="88"/>
      <c r="T2" s="14"/>
      <c r="U2" s="88"/>
      <c r="V2" s="88"/>
      <c r="W2" s="14"/>
      <c r="X2" s="13"/>
      <c r="Y2" s="93"/>
      <c r="Z2" s="93"/>
      <c r="AA2" s="99"/>
      <c r="AB2" s="16"/>
      <c r="AC2" s="27"/>
      <c r="AD2" s="93"/>
      <c r="AE2" s="93"/>
      <c r="AF2" s="93"/>
      <c r="AQ2" s="9"/>
      <c r="AR2" s="9"/>
      <c r="AS2" s="10"/>
      <c r="AT2" s="10"/>
      <c r="AU2" s="10"/>
      <c r="AV2" s="10"/>
      <c r="AW2" s="7"/>
      <c r="AX2" s="7"/>
      <c r="AY2" s="7"/>
      <c r="AZ2" s="7"/>
    </row>
    <row r="3" spans="1:52" x14ac:dyDescent="0.25">
      <c r="A3" s="11" t="s">
        <v>791</v>
      </c>
      <c r="B3" s="11" t="s">
        <v>784</v>
      </c>
      <c r="D3" s="34">
        <v>9</v>
      </c>
      <c r="E3" s="12" t="s">
        <v>133</v>
      </c>
      <c r="F3" s="12" t="s">
        <v>182</v>
      </c>
      <c r="G3" s="15"/>
      <c r="H3" s="11" t="s">
        <v>55</v>
      </c>
      <c r="I3" s="11" t="s">
        <v>10</v>
      </c>
      <c r="J3" s="11" t="s">
        <v>56</v>
      </c>
      <c r="K3" s="22">
        <f t="shared" ref="K3:K6" si="0">COUNTIF(I:I,I3)</f>
        <v>1</v>
      </c>
      <c r="L3" s="11" t="s">
        <v>57</v>
      </c>
      <c r="M3" s="22" t="s">
        <v>58</v>
      </c>
      <c r="N3" s="22" t="s">
        <v>59</v>
      </c>
      <c r="O3" s="22" t="s">
        <v>60</v>
      </c>
      <c r="P3" s="22" t="s">
        <v>61</v>
      </c>
      <c r="Q3" s="15"/>
      <c r="R3" s="74">
        <v>1000</v>
      </c>
      <c r="S3" s="74" t="s">
        <v>478</v>
      </c>
      <c r="T3" s="74"/>
      <c r="U3" s="74" t="s">
        <v>10</v>
      </c>
      <c r="V3" s="74" t="s">
        <v>56</v>
      </c>
      <c r="W3" s="15"/>
      <c r="X3" s="26" t="s">
        <v>194</v>
      </c>
      <c r="Y3" s="93">
        <f>--ISNUMBER(IFERROR(SEARCH('Cash &amp; Cheque Income'!$P$8,X3,1),""))</f>
        <v>1</v>
      </c>
      <c r="Z3" s="93">
        <f>IF(Y3=1,COUNTIF(Y$3:$Y3,1),"")</f>
        <v>1</v>
      </c>
      <c r="AA3" s="93" t="str">
        <f>IFERROR(INDEX($X$3:$X$274,MATCH(ROWS(Z$3:$Z3),$Z$3:$Z$274,0)),"")</f>
        <v>1000 - GAG Funding Pupil Lead</v>
      </c>
      <c r="AB3" s="17"/>
      <c r="AC3" s="27" t="str">
        <f>$I3&amp;" - "&amp;$J3</f>
        <v>ADM001 - Administration</v>
      </c>
      <c r="AD3" s="93">
        <f>--ISNUMBER(IFERROR(SEARCH('Cash &amp; Cheque Income'!$P$9,AC3,1),""))</f>
        <v>1</v>
      </c>
      <c r="AE3" s="93">
        <f>IF(AD3=1,COUNTIF($AD$3:AD3,1),"")</f>
        <v>1</v>
      </c>
      <c r="AF3" s="93" t="str">
        <f>IFERROR(INDEX($AC$3:$AC$55,MATCH(ROWS($AE$3:AE3),$AE$3:$AE$55,0)),"")</f>
        <v>ADM001 - Administration</v>
      </c>
    </row>
    <row r="4" spans="1:52" x14ac:dyDescent="0.25">
      <c r="A4" s="11" t="s">
        <v>33</v>
      </c>
      <c r="B4" s="11" t="s">
        <v>167</v>
      </c>
      <c r="D4" s="34">
        <v>10</v>
      </c>
      <c r="E4" s="12" t="s">
        <v>134</v>
      </c>
      <c r="F4" s="12" t="s">
        <v>183</v>
      </c>
      <c r="G4" s="15"/>
      <c r="H4" s="11" t="s">
        <v>75</v>
      </c>
      <c r="I4" s="11" t="s">
        <v>76</v>
      </c>
      <c r="J4" s="11" t="s">
        <v>77</v>
      </c>
      <c r="K4" s="22">
        <f t="shared" si="0"/>
        <v>1</v>
      </c>
      <c r="L4" s="11" t="str">
        <f>"A_"&amp;MID(I4,1,3)</f>
        <v>A_ART</v>
      </c>
      <c r="M4" s="22" t="s">
        <v>58</v>
      </c>
      <c r="N4" s="22" t="s">
        <v>59</v>
      </c>
      <c r="O4" s="22" t="s">
        <v>60</v>
      </c>
      <c r="P4" s="22" t="s">
        <v>61</v>
      </c>
      <c r="Q4" s="15"/>
      <c r="R4" s="74">
        <v>1001</v>
      </c>
      <c r="S4" s="74" t="s">
        <v>479</v>
      </c>
      <c r="T4" s="74"/>
      <c r="U4" s="74" t="s">
        <v>76</v>
      </c>
      <c r="V4" s="74" t="s">
        <v>77</v>
      </c>
      <c r="W4" s="15"/>
      <c r="X4" s="26" t="s">
        <v>195</v>
      </c>
      <c r="Y4" s="93">
        <f>--ISNUMBER(IFERROR(SEARCH('Cash &amp; Cheque Income'!$P$8,X4,1),""))</f>
        <v>1</v>
      </c>
      <c r="Z4" s="93">
        <f>IF(Y4=1,COUNTIF(Y$3:$Y4,1),"")</f>
        <v>2</v>
      </c>
      <c r="AA4" s="93" t="str">
        <f>IFERROR(INDEX($X$3:$X$274,MATCH(ROWS(Z$3:$Z4),$Z$3:$Z$274,0)),"")</f>
        <v>1001 - Educational Services Grant</v>
      </c>
      <c r="AB4" s="17"/>
      <c r="AC4" s="27" t="str">
        <f t="shared" ref="AC4:AC5" si="1">$I4&amp;" - "&amp;$J4</f>
        <v>ART001 - Art</v>
      </c>
      <c r="AD4" s="93">
        <f>--ISNUMBER(IFERROR(SEARCH('Cash &amp; Cheque Income'!$P$9,AC4,1),""))</f>
        <v>1</v>
      </c>
      <c r="AE4" s="93">
        <f>IF(AD4=1,COUNTIF($AD$3:AD4,1),"")</f>
        <v>2</v>
      </c>
      <c r="AF4" s="93" t="str">
        <f>IFERROR(INDEX($AC$3:$AC$55,MATCH(ROWS($AE$3:AE4),$AE$3:$AE$55,0)),"")</f>
        <v>ART001 - Art</v>
      </c>
    </row>
    <row r="5" spans="1:52" x14ac:dyDescent="0.25">
      <c r="A5" s="11" t="s">
        <v>761</v>
      </c>
      <c r="B5" s="11" t="s">
        <v>767</v>
      </c>
      <c r="D5" s="34">
        <v>11</v>
      </c>
      <c r="E5" s="12" t="s">
        <v>135</v>
      </c>
      <c r="F5" s="12" t="s">
        <v>184</v>
      </c>
      <c r="G5" s="15"/>
      <c r="H5" s="11" t="s">
        <v>128</v>
      </c>
      <c r="I5" s="11" t="s">
        <v>15</v>
      </c>
      <c r="J5" s="11" t="s">
        <v>41</v>
      </c>
      <c r="K5" s="22">
        <f t="shared" si="0"/>
        <v>1</v>
      </c>
      <c r="L5" s="11" t="s">
        <v>129</v>
      </c>
      <c r="M5" s="22" t="s">
        <v>58</v>
      </c>
      <c r="N5" s="22" t="s">
        <v>59</v>
      </c>
      <c r="O5" s="22" t="s">
        <v>60</v>
      </c>
      <c r="P5" s="22" t="s">
        <v>61</v>
      </c>
      <c r="Q5" s="15"/>
      <c r="R5" s="74">
        <v>1002</v>
      </c>
      <c r="S5" s="74" t="s">
        <v>480</v>
      </c>
      <c r="T5" s="74"/>
      <c r="U5" s="74" t="s">
        <v>15</v>
      </c>
      <c r="V5" s="74" t="s">
        <v>41</v>
      </c>
      <c r="W5" s="15"/>
      <c r="X5" s="26" t="s">
        <v>196</v>
      </c>
      <c r="Y5" s="93">
        <f>--ISNUMBER(IFERROR(SEARCH('Cash &amp; Cheque Income'!$P$8,X5,1),""))</f>
        <v>1</v>
      </c>
      <c r="Z5" s="93">
        <f>IF(Y5=1,COUNTIF(Y$3:$Y5,1),"")</f>
        <v>3</v>
      </c>
      <c r="AA5" s="93" t="str">
        <f>IFERROR(INDEX($X$3:$X$274,MATCH(ROWS(Z$3:$Z5),$Z$3:$Z$274,0)),"")</f>
        <v>1002 - High Needs Funding</v>
      </c>
      <c r="AB5" s="17"/>
      <c r="AC5" s="27" t="str">
        <f t="shared" si="1"/>
        <v>ASC001 - After School Club</v>
      </c>
      <c r="AD5" s="93">
        <f>--ISNUMBER(IFERROR(SEARCH('Cash &amp; Cheque Income'!$P$9,AC5,1),""))</f>
        <v>1</v>
      </c>
      <c r="AE5" s="93">
        <f>IF(AD5=1,COUNTIF($AD$3:AD5,1),"")</f>
        <v>3</v>
      </c>
      <c r="AF5" s="93" t="str">
        <f>IFERROR(INDEX($AC$3:$AC$55,MATCH(ROWS($AE$3:AE5),$AE$3:$AE$55,0)),"")</f>
        <v>ASC001 - After School Club</v>
      </c>
    </row>
    <row r="6" spans="1:52" x14ac:dyDescent="0.25">
      <c r="A6" s="11" t="s">
        <v>821</v>
      </c>
      <c r="B6" s="11" t="s">
        <v>822</v>
      </c>
      <c r="D6" s="34">
        <v>12</v>
      </c>
      <c r="E6" s="12" t="s">
        <v>136</v>
      </c>
      <c r="F6" s="12" t="s">
        <v>185</v>
      </c>
      <c r="G6" s="15"/>
      <c r="H6" s="120" t="s">
        <v>75</v>
      </c>
      <c r="I6" s="120" t="s">
        <v>812</v>
      </c>
      <c r="J6" s="120" t="s">
        <v>813</v>
      </c>
      <c r="K6" s="22">
        <f t="shared" si="0"/>
        <v>1</v>
      </c>
      <c r="L6" s="120" t="s">
        <v>129</v>
      </c>
      <c r="M6" s="22" t="s">
        <v>58</v>
      </c>
      <c r="N6" s="22" t="s">
        <v>59</v>
      </c>
      <c r="O6" s="22" t="s">
        <v>60</v>
      </c>
      <c r="P6" s="22" t="s">
        <v>61</v>
      </c>
      <c r="Q6" s="15"/>
      <c r="R6" s="74">
        <v>1004</v>
      </c>
      <c r="S6" s="74" t="s">
        <v>481</v>
      </c>
      <c r="T6" s="74"/>
      <c r="U6" s="74" t="s">
        <v>812</v>
      </c>
      <c r="V6" s="74" t="s">
        <v>813</v>
      </c>
      <c r="W6" s="15"/>
      <c r="X6" s="26" t="s">
        <v>197</v>
      </c>
      <c r="Y6" s="93">
        <f>--ISNUMBER(IFERROR(SEARCH('Cash &amp; Cheque Income'!$P$8,X6,1),""))</f>
        <v>1</v>
      </c>
      <c r="Z6" s="93">
        <f>IF(Y6=1,COUNTIF(Y$3:$Y6,1),"")</f>
        <v>4</v>
      </c>
      <c r="AA6" s="93" t="str">
        <f>IFERROR(INDEX($X$3:$X$274,MATCH(ROWS(Z$3:$Z6),$Z$3:$Z$274,0)),"")</f>
        <v>1004 - Infant Class Size Funding</v>
      </c>
      <c r="AB6" s="17"/>
      <c r="AC6" s="27" t="s">
        <v>814</v>
      </c>
      <c r="AD6" s="93">
        <f>--ISNUMBER(IFERROR(SEARCH('Cash &amp; Cheque Income'!$P$9,AC6,1),""))</f>
        <v>1</v>
      </c>
      <c r="AE6" s="93">
        <f>IF(AD6=1,COUNTIF($AD$3:AD6,1),"")</f>
        <v>4</v>
      </c>
      <c r="AF6" s="93" t="str">
        <f>IFERROR(INDEX($AC$3:$AC$55,MATCH(ROWS($AE$3:AE6),$AE$3:$AE$55,0)),"")</f>
        <v>ASS001 - Assessment</v>
      </c>
    </row>
    <row r="7" spans="1:52" x14ac:dyDescent="0.25">
      <c r="A7" s="11" t="s">
        <v>34</v>
      </c>
      <c r="B7" s="11" t="s">
        <v>168</v>
      </c>
      <c r="D7" s="34">
        <v>1</v>
      </c>
      <c r="E7" s="12" t="s">
        <v>137</v>
      </c>
      <c r="F7" s="12" t="s">
        <v>186</v>
      </c>
      <c r="G7" s="15"/>
      <c r="H7" s="11" t="s">
        <v>75</v>
      </c>
      <c r="I7" s="11" t="s">
        <v>169</v>
      </c>
      <c r="J7" s="11" t="s">
        <v>170</v>
      </c>
      <c r="K7" s="22">
        <f t="shared" ref="K7:K38" si="2">COUNTIF(I:I,I7)</f>
        <v>1</v>
      </c>
      <c r="L7" s="11" t="s">
        <v>129</v>
      </c>
      <c r="M7" s="22" t="s">
        <v>58</v>
      </c>
      <c r="N7" s="22" t="s">
        <v>59</v>
      </c>
      <c r="O7" s="22" t="s">
        <v>60</v>
      </c>
      <c r="P7" s="22" t="s">
        <v>61</v>
      </c>
      <c r="Q7" s="15"/>
      <c r="R7" s="74">
        <v>1005</v>
      </c>
      <c r="S7" s="74" t="s">
        <v>482</v>
      </c>
      <c r="T7" s="74"/>
      <c r="U7" s="74" t="s">
        <v>169</v>
      </c>
      <c r="V7" s="74" t="s">
        <v>170</v>
      </c>
      <c r="W7" s="15"/>
      <c r="X7" s="26" t="s">
        <v>198</v>
      </c>
      <c r="Y7" s="93">
        <f>--ISNUMBER(IFERROR(SEARCH('Cash &amp; Cheque Income'!$P$8,X7,1),""))</f>
        <v>1</v>
      </c>
      <c r="Z7" s="93">
        <f>IF(Y7=1,COUNTIF(Y$3:$Y7,1),"")</f>
        <v>5</v>
      </c>
      <c r="AA7" s="93" t="str">
        <f>IFERROR(INDEX($X$3:$X$274,MATCH(ROWS(Z$3:$Z7),$Z$3:$Z$274,0)),"")</f>
        <v>1005 - Free School Meals</v>
      </c>
      <c r="AB7" s="17"/>
      <c r="AC7" s="27" t="str">
        <f t="shared" ref="AC7:AC12" si="3">$I7&amp;" - "&amp;$J7</f>
        <v>BEH001 - Behaviour Support</v>
      </c>
      <c r="AD7" s="93">
        <f>--ISNUMBER(IFERROR(SEARCH('Cash &amp; Cheque Income'!$P$9,AC7,1),""))</f>
        <v>1</v>
      </c>
      <c r="AE7" s="93">
        <f>IF(AD7=1,COUNTIF($AD$3:AD7,1),"")</f>
        <v>5</v>
      </c>
      <c r="AF7" s="93" t="str">
        <f>IFERROR(INDEX($AC$3:$AC$55,MATCH(ROWS($AE$3:AE7),$AE$3:$AE$55,0)),"")</f>
        <v>BEH001 - Behaviour Support</v>
      </c>
    </row>
    <row r="8" spans="1:52" x14ac:dyDescent="0.25">
      <c r="A8" s="11" t="s">
        <v>35</v>
      </c>
      <c r="B8" s="11" t="s">
        <v>171</v>
      </c>
      <c r="D8" s="34">
        <v>2</v>
      </c>
      <c r="E8" s="12" t="s">
        <v>25</v>
      </c>
      <c r="F8" s="12" t="s">
        <v>187</v>
      </c>
      <c r="G8" s="15"/>
      <c r="H8" s="11" t="s">
        <v>128</v>
      </c>
      <c r="I8" s="11" t="s">
        <v>130</v>
      </c>
      <c r="J8" s="11" t="s">
        <v>40</v>
      </c>
      <c r="K8" s="22">
        <f t="shared" si="2"/>
        <v>1</v>
      </c>
      <c r="L8" s="11" t="s">
        <v>129</v>
      </c>
      <c r="M8" s="22" t="s">
        <v>58</v>
      </c>
      <c r="N8" s="22" t="s">
        <v>59</v>
      </c>
      <c r="O8" s="22" t="s">
        <v>60</v>
      </c>
      <c r="P8" s="22" t="s">
        <v>61</v>
      </c>
      <c r="Q8" s="15"/>
      <c r="R8" s="74">
        <v>1006</v>
      </c>
      <c r="S8" s="74" t="s">
        <v>483</v>
      </c>
      <c r="T8" s="74"/>
      <c r="U8" s="74" t="s">
        <v>130</v>
      </c>
      <c r="V8" s="74" t="s">
        <v>40</v>
      </c>
      <c r="W8" s="15"/>
      <c r="X8" s="26" t="s">
        <v>199</v>
      </c>
      <c r="Y8" s="93">
        <f>--ISNUMBER(IFERROR(SEARCH('Cash &amp; Cheque Income'!$P$8,X8,1),""))</f>
        <v>1</v>
      </c>
      <c r="Z8" s="93">
        <f>IF(Y8=1,COUNTIF(Y$3:$Y8,1),"")</f>
        <v>6</v>
      </c>
      <c r="AA8" s="93" t="str">
        <f>IFERROR(INDEX($X$3:$X$274,MATCH(ROWS(Z$3:$Z8),$Z$3:$Z$274,0)),"")</f>
        <v>1006 - RPA Contribution</v>
      </c>
      <c r="AB8" s="17"/>
      <c r="AC8" s="27" t="str">
        <f t="shared" si="3"/>
        <v>BRE001 - Breakfast Club</v>
      </c>
      <c r="AD8" s="93">
        <f>--ISNUMBER(IFERROR(SEARCH('Cash &amp; Cheque Income'!$P$9,AC8,1),""))</f>
        <v>1</v>
      </c>
      <c r="AE8" s="93">
        <f>IF(AD8=1,COUNTIF($AD$3:AD8,1),"")</f>
        <v>6</v>
      </c>
      <c r="AF8" s="93" t="str">
        <f>IFERROR(INDEX($AC$3:$AC$55,MATCH(ROWS($AE$3:AE8),$AE$3:$AE$55,0)),"")</f>
        <v>BRE001 - Breakfast Club</v>
      </c>
    </row>
    <row r="9" spans="1:52" x14ac:dyDescent="0.25">
      <c r="A9" s="11" t="s">
        <v>792</v>
      </c>
      <c r="B9" s="11" t="s">
        <v>785</v>
      </c>
      <c r="D9" s="34">
        <v>3</v>
      </c>
      <c r="E9" s="12" t="s">
        <v>138</v>
      </c>
      <c r="F9" s="12" t="s">
        <v>188</v>
      </c>
      <c r="G9" s="15"/>
      <c r="H9" s="11" t="s">
        <v>75</v>
      </c>
      <c r="I9" s="11" t="s">
        <v>78</v>
      </c>
      <c r="J9" s="11" t="s">
        <v>79</v>
      </c>
      <c r="K9" s="22">
        <f t="shared" si="2"/>
        <v>1</v>
      </c>
      <c r="L9" s="11" t="str">
        <f>"A_"&amp;MID(I9,1,3)</f>
        <v>A_BUS</v>
      </c>
      <c r="M9" s="22" t="s">
        <v>58</v>
      </c>
      <c r="N9" s="22" t="s">
        <v>59</v>
      </c>
      <c r="O9" s="22" t="s">
        <v>60</v>
      </c>
      <c r="P9" s="22" t="s">
        <v>61</v>
      </c>
      <c r="Q9" s="15"/>
      <c r="R9" s="74">
        <v>1007</v>
      </c>
      <c r="S9" s="74" t="s">
        <v>484</v>
      </c>
      <c r="T9" s="74"/>
      <c r="U9" s="74" t="s">
        <v>78</v>
      </c>
      <c r="V9" s="74" t="s">
        <v>79</v>
      </c>
      <c r="W9" s="15"/>
      <c r="X9" s="26" t="s">
        <v>200</v>
      </c>
      <c r="Y9" s="93">
        <f>--ISNUMBER(IFERROR(SEARCH('Cash &amp; Cheque Income'!$P$8,X9,1),""))</f>
        <v>1</v>
      </c>
      <c r="Z9" s="93">
        <f>IF(Y9=1,COUNTIF(Y$3:$Y9,1),"")</f>
        <v>7</v>
      </c>
      <c r="AA9" s="93" t="str">
        <f>IFERROR(INDEX($X$3:$X$274,MATCH(ROWS(Z$3:$Z9),$Z$3:$Z$274,0)),"")</f>
        <v>1007 - Minimum Funding Guarantee</v>
      </c>
      <c r="AB9" s="17"/>
      <c r="AC9" s="27" t="str">
        <f t="shared" si="3"/>
        <v>BUS001 - Business Studies</v>
      </c>
      <c r="AD9" s="93">
        <f>--ISNUMBER(IFERROR(SEARCH('Cash &amp; Cheque Income'!$P$9,AC9,1),""))</f>
        <v>1</v>
      </c>
      <c r="AE9" s="93">
        <f>IF(AD9=1,COUNTIF($AD$3:AD9,1),"")</f>
        <v>7</v>
      </c>
      <c r="AF9" s="93" t="str">
        <f>IFERROR(INDEX($AC$3:$AC$55,MATCH(ROWS($AE$3:AE9),$AE$3:$AE$55,0)),"")</f>
        <v>BUS001 - Business Studies</v>
      </c>
    </row>
    <row r="10" spans="1:52" x14ac:dyDescent="0.25">
      <c r="A10" s="11" t="s">
        <v>793</v>
      </c>
      <c r="B10" s="11" t="s">
        <v>786</v>
      </c>
      <c r="D10" s="34">
        <v>4</v>
      </c>
      <c r="E10" s="12" t="s">
        <v>139</v>
      </c>
      <c r="F10" s="12" t="s">
        <v>189</v>
      </c>
      <c r="G10" s="15"/>
      <c r="H10" s="11" t="s">
        <v>62</v>
      </c>
      <c r="I10" s="11" t="s">
        <v>63</v>
      </c>
      <c r="J10" s="11" t="s">
        <v>64</v>
      </c>
      <c r="K10" s="22">
        <f t="shared" si="2"/>
        <v>1</v>
      </c>
      <c r="L10" s="11" t="s">
        <v>65</v>
      </c>
      <c r="M10" s="3" t="s">
        <v>58</v>
      </c>
      <c r="N10" s="3" t="s">
        <v>59</v>
      </c>
      <c r="O10" s="3" t="s">
        <v>60</v>
      </c>
      <c r="P10" s="3" t="s">
        <v>61</v>
      </c>
      <c r="Q10" s="15"/>
      <c r="R10" s="74">
        <v>1008</v>
      </c>
      <c r="S10" s="74" t="s">
        <v>485</v>
      </c>
      <c r="T10" s="74"/>
      <c r="U10" s="74" t="s">
        <v>63</v>
      </c>
      <c r="V10" s="74" t="s">
        <v>64</v>
      </c>
      <c r="W10" s="15"/>
      <c r="X10" s="26" t="s">
        <v>201</v>
      </c>
      <c r="Y10" s="93">
        <f>--ISNUMBER(IFERROR(SEARCH('Cash &amp; Cheque Income'!$P$8,X10,1),""))</f>
        <v>1</v>
      </c>
      <c r="Z10" s="93">
        <f>IF(Y10=1,COUNTIF(Y$3:$Y10,1),"")</f>
        <v>8</v>
      </c>
      <c r="AA10" s="93" t="str">
        <f>IFERROR(INDEX($X$3:$X$274,MATCH(ROWS(Z$3:$Z10),$Z$3:$Z$274,0)),"")</f>
        <v>1008 - Lump Sum Funding</v>
      </c>
      <c r="AB10" s="17"/>
      <c r="AC10" s="27" t="str">
        <f t="shared" si="3"/>
        <v>CAP001 - Capital</v>
      </c>
      <c r="AD10" s="93">
        <f>--ISNUMBER(IFERROR(SEARCH('Cash &amp; Cheque Income'!$P$9,AC10,1),""))</f>
        <v>1</v>
      </c>
      <c r="AE10" s="93">
        <f>IF(AD10=1,COUNTIF($AD$3:AD10,1),"")</f>
        <v>8</v>
      </c>
      <c r="AF10" s="93" t="str">
        <f>IFERROR(INDEX($AC$3:$AC$55,MATCH(ROWS($AE$3:AE10),$AE$3:$AE$55,0)),"")</f>
        <v>CAP001 - Capital</v>
      </c>
    </row>
    <row r="11" spans="1:52" x14ac:dyDescent="0.25">
      <c r="A11" s="11" t="s">
        <v>36</v>
      </c>
      <c r="B11" s="11" t="s">
        <v>172</v>
      </c>
      <c r="D11" s="34">
        <v>5</v>
      </c>
      <c r="E11" s="12" t="s">
        <v>140</v>
      </c>
      <c r="F11" s="12" t="s">
        <v>190</v>
      </c>
      <c r="G11" s="15"/>
      <c r="H11" s="4" t="s">
        <v>66</v>
      </c>
      <c r="I11" s="4" t="s">
        <v>13</v>
      </c>
      <c r="J11" s="23" t="s">
        <v>43</v>
      </c>
      <c r="K11" s="22">
        <f t="shared" si="2"/>
        <v>1</v>
      </c>
      <c r="L11" s="4" t="s">
        <v>67</v>
      </c>
      <c r="M11" s="22" t="s">
        <v>58</v>
      </c>
      <c r="N11" s="22" t="s">
        <v>59</v>
      </c>
      <c r="O11" s="22" t="s">
        <v>60</v>
      </c>
      <c r="P11" s="22" t="s">
        <v>61</v>
      </c>
      <c r="Q11" s="15"/>
      <c r="R11" s="74">
        <v>1051</v>
      </c>
      <c r="S11" s="74" t="s">
        <v>486</v>
      </c>
      <c r="T11" s="74"/>
      <c r="U11" s="74" t="s">
        <v>13</v>
      </c>
      <c r="V11" s="74" t="s">
        <v>43</v>
      </c>
      <c r="W11" s="15"/>
      <c r="X11" s="26" t="s">
        <v>202</v>
      </c>
      <c r="Y11" s="93">
        <f>--ISNUMBER(IFERROR(SEARCH('Cash &amp; Cheque Income'!$P$8,X11,1),""))</f>
        <v>1</v>
      </c>
      <c r="Z11" s="93">
        <f>IF(Y11=1,COUNTIF(Y$3:$Y11,1),"")</f>
        <v>9</v>
      </c>
      <c r="AA11" s="93" t="str">
        <f>IFERROR(INDEX($X$3:$X$274,MATCH(ROWS(Z$3:$Z11),$Z$3:$Z$274,0)),"")</f>
        <v>1051 - PE Grant</v>
      </c>
      <c r="AB11" s="17"/>
      <c r="AC11" s="27" t="str">
        <f t="shared" si="3"/>
        <v>CAT001 - Catering</v>
      </c>
      <c r="AD11" s="93">
        <f>--ISNUMBER(IFERROR(SEARCH('Cash &amp; Cheque Income'!$P$9,AC11,1),""))</f>
        <v>1</v>
      </c>
      <c r="AE11" s="93">
        <f>IF(AD11=1,COUNTIF($AD$3:AD11,1),"")</f>
        <v>9</v>
      </c>
      <c r="AF11" s="93" t="str">
        <f>IFERROR(INDEX($AC$3:$AC$55,MATCH(ROWS($AE$3:AE11),$AE$3:$AE$55,0)),"")</f>
        <v>CAT001 - Catering</v>
      </c>
    </row>
    <row r="12" spans="1:52" x14ac:dyDescent="0.25">
      <c r="A12" s="11" t="s">
        <v>794</v>
      </c>
      <c r="B12" s="11" t="s">
        <v>825</v>
      </c>
      <c r="D12" s="34">
        <v>6</v>
      </c>
      <c r="E12" s="12" t="s">
        <v>141</v>
      </c>
      <c r="F12" s="12" t="s">
        <v>191</v>
      </c>
      <c r="G12" s="15"/>
      <c r="H12" s="11" t="s">
        <v>75</v>
      </c>
      <c r="I12" s="11" t="s">
        <v>146</v>
      </c>
      <c r="J12" s="11" t="s">
        <v>147</v>
      </c>
      <c r="K12" s="22">
        <f t="shared" si="2"/>
        <v>1</v>
      </c>
      <c r="L12" s="11" t="str">
        <f t="shared" ref="L12:L24" si="4">"A_"&amp;MID(I12,1,3)</f>
        <v>A_COO</v>
      </c>
      <c r="M12" s="22" t="s">
        <v>58</v>
      </c>
      <c r="N12" s="22" t="s">
        <v>59</v>
      </c>
      <c r="O12" s="22" t="s">
        <v>60</v>
      </c>
      <c r="P12" s="22" t="s">
        <v>61</v>
      </c>
      <c r="Q12" s="15"/>
      <c r="R12" s="74">
        <v>1052</v>
      </c>
      <c r="S12" s="74" t="s">
        <v>487</v>
      </c>
      <c r="T12" s="74"/>
      <c r="U12" s="74" t="s">
        <v>146</v>
      </c>
      <c r="V12" s="74" t="s">
        <v>147</v>
      </c>
      <c r="W12" s="15"/>
      <c r="X12" s="26" t="s">
        <v>203</v>
      </c>
      <c r="Y12" s="93">
        <f>--ISNUMBER(IFERROR(SEARCH('Cash &amp; Cheque Income'!$P$8,X12,1),""))</f>
        <v>1</v>
      </c>
      <c r="Z12" s="93">
        <f>IF(Y12=1,COUNTIF(Y$3:$Y12,1),"")</f>
        <v>10</v>
      </c>
      <c r="AA12" s="93" t="str">
        <f>IFERROR(INDEX($X$3:$X$274,MATCH(ROWS(Z$3:$Z12),$Z$3:$Z$274,0)),"")</f>
        <v>1052 - LACSEG</v>
      </c>
      <c r="AB12" s="17"/>
      <c r="AC12" s="27" t="str">
        <f t="shared" si="3"/>
        <v>COO001 - Cook School</v>
      </c>
      <c r="AD12" s="93">
        <f>--ISNUMBER(IFERROR(SEARCH('Cash &amp; Cheque Income'!$P$9,AC12,1),""))</f>
        <v>1</v>
      </c>
      <c r="AE12" s="93">
        <f>IF(AD12=1,COUNTIF($AD$3:AD12,1),"")</f>
        <v>10</v>
      </c>
      <c r="AF12" s="93" t="str">
        <f>IFERROR(INDEX($AC$3:$AC$55,MATCH(ROWS($AE$3:AE12),$AE$3:$AE$55,0)),"")</f>
        <v>COO001 - Cook School</v>
      </c>
    </row>
    <row r="13" spans="1:52" x14ac:dyDescent="0.25">
      <c r="A13" s="11" t="s">
        <v>823</v>
      </c>
      <c r="B13" s="11" t="s">
        <v>824</v>
      </c>
      <c r="D13" s="34">
        <v>7</v>
      </c>
      <c r="E13" s="12" t="s">
        <v>142</v>
      </c>
      <c r="F13" s="12" t="s">
        <v>192</v>
      </c>
      <c r="G13" s="15"/>
      <c r="H13" s="11" t="s">
        <v>75</v>
      </c>
      <c r="I13" s="11" t="s">
        <v>80</v>
      </c>
      <c r="J13" s="11" t="s">
        <v>81</v>
      </c>
      <c r="K13" s="22">
        <f t="shared" si="2"/>
        <v>1</v>
      </c>
      <c r="L13" s="11" t="str">
        <f t="shared" si="4"/>
        <v>A_DAT</v>
      </c>
      <c r="M13" s="22" t="s">
        <v>58</v>
      </c>
      <c r="N13" s="22" t="s">
        <v>59</v>
      </c>
      <c r="O13" s="22" t="s">
        <v>60</v>
      </c>
      <c r="P13" s="22" t="s">
        <v>61</v>
      </c>
      <c r="Q13" s="15"/>
      <c r="R13" s="74">
        <v>1053</v>
      </c>
      <c r="S13" s="74" t="s">
        <v>488</v>
      </c>
      <c r="T13" s="74"/>
      <c r="U13" s="74" t="s">
        <v>757</v>
      </c>
      <c r="V13" s="74" t="s">
        <v>758</v>
      </c>
      <c r="W13" s="15"/>
      <c r="X13" s="26" t="s">
        <v>204</v>
      </c>
      <c r="Y13" s="93">
        <f>--ISNUMBER(IFERROR(SEARCH('Cash &amp; Cheque Income'!$P$8,X13,1),""))</f>
        <v>1</v>
      </c>
      <c r="Z13" s="93">
        <f>IF(Y13=1,COUNTIF(Y$3:$Y13,1),"")</f>
        <v>11</v>
      </c>
      <c r="AA13" s="93" t="str">
        <f>IFERROR(INDEX($X$3:$X$274,MATCH(ROWS(Z$3:$Z13),$Z$3:$Z$274,0)),"")</f>
        <v>1053 - Insurance</v>
      </c>
      <c r="AB13" s="17"/>
      <c r="AC13" s="27" t="s">
        <v>765</v>
      </c>
      <c r="AD13" s="93">
        <f>--ISNUMBER(IFERROR(SEARCH('Cash &amp; Cheque Income'!$P$9,AC13,1),""))</f>
        <v>1</v>
      </c>
      <c r="AE13" s="93">
        <f>IF(AD13=1,COUNTIF($AD$3:AD13,1),"")</f>
        <v>11</v>
      </c>
      <c r="AF13" s="93" t="str">
        <f>IFERROR(INDEX($AC$3:$AC$55,MATCH(ROWS($AE$3:AE13),$AE$3:$AE$55,0)),"")</f>
        <v>CPD001 - Staff Development</v>
      </c>
    </row>
    <row r="14" spans="1:52" x14ac:dyDescent="0.25">
      <c r="A14" s="11" t="s">
        <v>795</v>
      </c>
      <c r="B14" s="11" t="s">
        <v>787</v>
      </c>
      <c r="D14" s="34">
        <v>8</v>
      </c>
      <c r="E14" s="12" t="s">
        <v>143</v>
      </c>
      <c r="F14" s="12" t="s">
        <v>193</v>
      </c>
      <c r="G14" s="15"/>
      <c r="H14" s="11" t="s">
        <v>75</v>
      </c>
      <c r="I14" s="11" t="s">
        <v>82</v>
      </c>
      <c r="J14" s="11" t="s">
        <v>83</v>
      </c>
      <c r="K14" s="22">
        <f t="shared" si="2"/>
        <v>1</v>
      </c>
      <c r="L14" s="11" t="str">
        <f t="shared" si="4"/>
        <v>A_DRA</v>
      </c>
      <c r="M14" s="22" t="s">
        <v>58</v>
      </c>
      <c r="N14" s="22" t="s">
        <v>59</v>
      </c>
      <c r="O14" s="22" t="s">
        <v>60</v>
      </c>
      <c r="P14" s="22" t="s">
        <v>61</v>
      </c>
      <c r="Q14" s="15"/>
      <c r="R14" s="74">
        <v>1054</v>
      </c>
      <c r="S14" s="74" t="s">
        <v>489</v>
      </c>
      <c r="T14" s="74"/>
      <c r="U14" s="74" t="s">
        <v>80</v>
      </c>
      <c r="V14" s="74" t="s">
        <v>81</v>
      </c>
      <c r="W14" s="15"/>
      <c r="X14" s="26" t="s">
        <v>205</v>
      </c>
      <c r="Y14" s="93">
        <f>--ISNUMBER(IFERROR(SEARCH('Cash &amp; Cheque Income'!$P$8,X14,1),""))</f>
        <v>1</v>
      </c>
      <c r="Z14" s="93">
        <f>IF(Y14=1,COUNTIF(Y$3:$Y14,1),"")</f>
        <v>12</v>
      </c>
      <c r="AA14" s="93" t="str">
        <f>IFERROR(INDEX($X$3:$X$274,MATCH(ROWS(Z$3:$Z14),$Z$3:$Z$274,0)),"")</f>
        <v>1054 - Teacher Threshold</v>
      </c>
      <c r="AB14" s="17"/>
      <c r="AC14" s="27" t="str">
        <f t="shared" ref="AC14:AC46" si="5">$I13&amp;" - "&amp;$J13</f>
        <v>DAT001 - Design and Technology</v>
      </c>
      <c r="AD14" s="93">
        <f>--ISNUMBER(IFERROR(SEARCH('Cash &amp; Cheque Income'!$P$9,AC14,1),""))</f>
        <v>1</v>
      </c>
      <c r="AE14" s="93">
        <f>IF(AD14=1,COUNTIF($AD$3:AD14,1),"")</f>
        <v>12</v>
      </c>
      <c r="AF14" s="93" t="str">
        <f>IFERROR(INDEX($AC$3:$AC$55,MATCH(ROWS($AE$3:AE14),$AE$3:$AE$55,0)),"")</f>
        <v>DAT001 - Design and Technology</v>
      </c>
    </row>
    <row r="15" spans="1:52" x14ac:dyDescent="0.25">
      <c r="A15" s="11" t="s">
        <v>23</v>
      </c>
      <c r="B15" s="11" t="s">
        <v>173</v>
      </c>
      <c r="H15" s="11" t="s">
        <v>75</v>
      </c>
      <c r="I15" s="11" t="s">
        <v>12</v>
      </c>
      <c r="J15" s="11" t="s">
        <v>84</v>
      </c>
      <c r="K15" s="22">
        <f t="shared" si="2"/>
        <v>1</v>
      </c>
      <c r="L15" s="11" t="str">
        <f t="shared" si="4"/>
        <v>A_DUK</v>
      </c>
      <c r="M15" s="22" t="s">
        <v>58</v>
      </c>
      <c r="N15" s="22" t="s">
        <v>59</v>
      </c>
      <c r="O15" s="22" t="s">
        <v>60</v>
      </c>
      <c r="P15" s="22" t="s">
        <v>61</v>
      </c>
      <c r="Q15" s="15"/>
      <c r="R15" s="74">
        <v>1081</v>
      </c>
      <c r="S15" s="74" t="s">
        <v>490</v>
      </c>
      <c r="T15" s="74"/>
      <c r="U15" s="74" t="s">
        <v>82</v>
      </c>
      <c r="V15" s="74" t="s">
        <v>83</v>
      </c>
      <c r="W15" s="15"/>
      <c r="X15" s="26" t="s">
        <v>206</v>
      </c>
      <c r="Y15" s="93">
        <f>--ISNUMBER(IFERROR(SEARCH('Cash &amp; Cheque Income'!$P$8,X15,1),""))</f>
        <v>1</v>
      </c>
      <c r="Z15" s="93">
        <f>IF(Y15=1,COUNTIF(Y$3:$Y15,1),"")</f>
        <v>13</v>
      </c>
      <c r="AA15" s="93" t="str">
        <f>IFERROR(INDEX($X$3:$X$274,MATCH(ROWS(Z$3:$Z15),$Z$3:$Z$274,0)),"")</f>
        <v>1081 - Pupil Premium</v>
      </c>
      <c r="AB15" s="17"/>
      <c r="AC15" s="27" t="str">
        <f t="shared" si="5"/>
        <v>DRA001 - Drama</v>
      </c>
      <c r="AD15" s="93">
        <f>--ISNUMBER(IFERROR(SEARCH('Cash &amp; Cheque Income'!$P$9,AC15,1),""))</f>
        <v>1</v>
      </c>
      <c r="AE15" s="93">
        <f>IF(AD15=1,COUNTIF($AD$3:AD15,1),"")</f>
        <v>13</v>
      </c>
      <c r="AF15" s="93" t="str">
        <f>IFERROR(INDEX($AC$3:$AC$55,MATCH(ROWS($AE$3:AE15),$AE$3:$AE$55,0)),"")</f>
        <v>DRA001 - Drama</v>
      </c>
    </row>
    <row r="16" spans="1:52" x14ac:dyDescent="0.25">
      <c r="A16" s="11" t="s">
        <v>796</v>
      </c>
      <c r="B16" s="11" t="s">
        <v>174</v>
      </c>
      <c r="D16" s="2" t="s">
        <v>462</v>
      </c>
      <c r="E16" s="2" t="s">
        <v>464</v>
      </c>
      <c r="F16" s="2" t="s">
        <v>463</v>
      </c>
      <c r="G16" s="33"/>
      <c r="H16" s="11" t="s">
        <v>75</v>
      </c>
      <c r="I16" s="11" t="s">
        <v>175</v>
      </c>
      <c r="J16" s="11" t="s">
        <v>176</v>
      </c>
      <c r="K16" s="22">
        <f t="shared" si="2"/>
        <v>1</v>
      </c>
      <c r="L16" s="11" t="str">
        <f t="shared" si="4"/>
        <v>A_EMS</v>
      </c>
      <c r="M16" s="22" t="s">
        <v>58</v>
      </c>
      <c r="N16" s="22" t="s">
        <v>59</v>
      </c>
      <c r="O16" s="22" t="s">
        <v>60</v>
      </c>
      <c r="P16" s="22" t="s">
        <v>61</v>
      </c>
      <c r="Q16" s="15"/>
      <c r="R16" s="74">
        <v>1082</v>
      </c>
      <c r="S16" s="74" t="s">
        <v>491</v>
      </c>
      <c r="T16" s="74"/>
      <c r="U16" s="74" t="s">
        <v>12</v>
      </c>
      <c r="V16" s="74" t="s">
        <v>84</v>
      </c>
      <c r="W16" s="15"/>
      <c r="X16" s="26" t="s">
        <v>207</v>
      </c>
      <c r="Y16" s="93">
        <f>--ISNUMBER(IFERROR(SEARCH('Cash &amp; Cheque Income'!$P$8,X16,1),""))</f>
        <v>1</v>
      </c>
      <c r="Z16" s="93">
        <f>IF(Y16=1,COUNTIF(Y$3:$Y16,1),"")</f>
        <v>14</v>
      </c>
      <c r="AA16" s="93" t="str">
        <f>IFERROR(INDEX($X$3:$X$274,MATCH(ROWS(Z$3:$Z16),$Z$3:$Z$274,0)),"")</f>
        <v>1082 - Business Rates</v>
      </c>
      <c r="AB16" s="17"/>
      <c r="AC16" s="27" t="str">
        <f t="shared" si="5"/>
        <v>DUK001 - Duke of Edinburgh Award Scheme</v>
      </c>
      <c r="AD16" s="93">
        <f>--ISNUMBER(IFERROR(SEARCH('Cash &amp; Cheque Income'!$P$9,AC16,1),""))</f>
        <v>1</v>
      </c>
      <c r="AE16" s="93">
        <f>IF(AD16=1,COUNTIF($AD$3:AD16,1),"")</f>
        <v>14</v>
      </c>
      <c r="AF16" s="93" t="str">
        <f>IFERROR(INDEX($AC$3:$AC$55,MATCH(ROWS($AE$3:AE16),$AE$3:$AE$55,0)),"")</f>
        <v>DUK001 - Duke of Edinburgh Award Scheme</v>
      </c>
    </row>
    <row r="17" spans="1:32" x14ac:dyDescent="0.25">
      <c r="A17" s="11" t="s">
        <v>762</v>
      </c>
      <c r="B17" s="11" t="s">
        <v>766</v>
      </c>
      <c r="D17" s="30">
        <v>42947</v>
      </c>
      <c r="E17" s="32" t="str">
        <f t="shared" ref="E17:E21" si="6">VLOOKUP(F17,$D$3:$E$14,2,FALSE)</f>
        <v>11</v>
      </c>
      <c r="F17" s="1">
        <f t="shared" ref="F17:F21" si="7">MONTH(D17)</f>
        <v>7</v>
      </c>
      <c r="G17" s="70"/>
      <c r="H17" s="11" t="s">
        <v>75</v>
      </c>
      <c r="I17" s="11" t="s">
        <v>18</v>
      </c>
      <c r="J17" s="11" t="s">
        <v>85</v>
      </c>
      <c r="K17" s="22">
        <f t="shared" si="2"/>
        <v>1</v>
      </c>
      <c r="L17" s="11" t="str">
        <f t="shared" si="4"/>
        <v>A_ENG</v>
      </c>
      <c r="M17" s="22" t="s">
        <v>58</v>
      </c>
      <c r="N17" s="22" t="s">
        <v>59</v>
      </c>
      <c r="O17" s="22" t="s">
        <v>60</v>
      </c>
      <c r="P17" s="22" t="s">
        <v>61</v>
      </c>
      <c r="Q17" s="15"/>
      <c r="R17" s="74">
        <v>1083</v>
      </c>
      <c r="S17" s="74" t="s">
        <v>492</v>
      </c>
      <c r="T17" s="74"/>
      <c r="U17" s="74" t="s">
        <v>175</v>
      </c>
      <c r="V17" s="74" t="s">
        <v>176</v>
      </c>
      <c r="W17" s="15"/>
      <c r="X17" s="26" t="s">
        <v>208</v>
      </c>
      <c r="Y17" s="93">
        <f>--ISNUMBER(IFERROR(SEARCH('Cash &amp; Cheque Income'!$P$8,X17,1),""))</f>
        <v>1</v>
      </c>
      <c r="Z17" s="93">
        <f>IF(Y17=1,COUNTIF(Y$3:$Y17,1),"")</f>
        <v>15</v>
      </c>
      <c r="AA17" s="93" t="str">
        <f>IFERROR(INDEX($X$3:$X$274,MATCH(ROWS(Z$3:$Z17),$Z$3:$Z$274,0)),"")</f>
        <v>1083 - Start Up Grant (A)</v>
      </c>
      <c r="AB17" s="17"/>
      <c r="AC17" s="27" t="str">
        <f t="shared" si="5"/>
        <v>EMS001 - Enhanced Mainstream School</v>
      </c>
      <c r="AD17" s="93">
        <f>--ISNUMBER(IFERROR(SEARCH('Cash &amp; Cheque Income'!$P$9,AC17,1),""))</f>
        <v>1</v>
      </c>
      <c r="AE17" s="93">
        <f>IF(AD17=1,COUNTIF($AD$3:AD17,1),"")</f>
        <v>15</v>
      </c>
      <c r="AF17" s="93" t="str">
        <f>IFERROR(INDEX($AC$3:$AC$55,MATCH(ROWS($AE$3:AE17),$AE$3:$AE$55,0)),"")</f>
        <v>EMS001 - Enhanced Mainstream School</v>
      </c>
    </row>
    <row r="18" spans="1:32" x14ac:dyDescent="0.25">
      <c r="A18" s="11" t="s">
        <v>797</v>
      </c>
      <c r="B18" s="11" t="s">
        <v>788</v>
      </c>
      <c r="D18" s="30">
        <v>42948</v>
      </c>
      <c r="E18" s="32" t="str">
        <f t="shared" si="6"/>
        <v>12</v>
      </c>
      <c r="F18" s="1">
        <f t="shared" si="7"/>
        <v>8</v>
      </c>
      <c r="G18" s="70"/>
      <c r="H18" s="11" t="s">
        <v>75</v>
      </c>
      <c r="I18" s="11" t="s">
        <v>86</v>
      </c>
      <c r="J18" s="11" t="s">
        <v>87</v>
      </c>
      <c r="K18" s="22">
        <f t="shared" si="2"/>
        <v>1</v>
      </c>
      <c r="L18" s="11" t="str">
        <f t="shared" si="4"/>
        <v>A_ERP</v>
      </c>
      <c r="M18" s="22" t="s">
        <v>58</v>
      </c>
      <c r="N18" s="22" t="s">
        <v>59</v>
      </c>
      <c r="O18" s="22" t="s">
        <v>60</v>
      </c>
      <c r="P18" s="22" t="s">
        <v>61</v>
      </c>
      <c r="Q18" s="15"/>
      <c r="R18" s="74">
        <v>1084</v>
      </c>
      <c r="S18" s="74" t="s">
        <v>493</v>
      </c>
      <c r="T18" s="74"/>
      <c r="U18" s="74" t="s">
        <v>18</v>
      </c>
      <c r="V18" s="74" t="s">
        <v>85</v>
      </c>
      <c r="W18" s="15"/>
      <c r="X18" s="26" t="s">
        <v>209</v>
      </c>
      <c r="Y18" s="93">
        <f>--ISNUMBER(IFERROR(SEARCH('Cash &amp; Cheque Income'!$P$8,X18,1),""))</f>
        <v>1</v>
      </c>
      <c r="Z18" s="93">
        <f>IF(Y18=1,COUNTIF(Y$3:$Y18,1),"")</f>
        <v>16</v>
      </c>
      <c r="AA18" s="93" t="str">
        <f>IFERROR(INDEX($X$3:$X$274,MATCH(ROWS(Z$3:$Z18),$Z$3:$Z$274,0)),"")</f>
        <v>1084 - Start Up Grant (B)</v>
      </c>
      <c r="AB18" s="17"/>
      <c r="AC18" s="27" t="str">
        <f t="shared" si="5"/>
        <v>ENG001 - English</v>
      </c>
      <c r="AD18" s="93">
        <f>--ISNUMBER(IFERROR(SEARCH('Cash &amp; Cheque Income'!$P$9,AC18,1),""))</f>
        <v>1</v>
      </c>
      <c r="AE18" s="93">
        <f>IF(AD18=1,COUNTIF($AD$3:AD18,1),"")</f>
        <v>16</v>
      </c>
      <c r="AF18" s="93" t="str">
        <f>IFERROR(INDEX($AC$3:$AC$55,MATCH(ROWS($AE$3:AE18),$AE$3:$AE$55,0)),"")</f>
        <v>ENG001 - English</v>
      </c>
    </row>
    <row r="19" spans="1:32" x14ac:dyDescent="0.25">
      <c r="A19" s="11" t="s">
        <v>798</v>
      </c>
      <c r="B19" s="11" t="s">
        <v>789</v>
      </c>
      <c r="D19" s="30">
        <v>42949</v>
      </c>
      <c r="E19" s="32" t="str">
        <f t="shared" si="6"/>
        <v>12</v>
      </c>
      <c r="F19" s="1">
        <f t="shared" si="7"/>
        <v>8</v>
      </c>
      <c r="G19" s="70"/>
      <c r="H19" s="11" t="s">
        <v>75</v>
      </c>
      <c r="I19" s="11" t="s">
        <v>88</v>
      </c>
      <c r="J19" s="11" t="s">
        <v>89</v>
      </c>
      <c r="K19" s="22">
        <f t="shared" si="2"/>
        <v>1</v>
      </c>
      <c r="L19" s="11" t="str">
        <f t="shared" si="4"/>
        <v>A_EYR</v>
      </c>
      <c r="M19" s="3" t="s">
        <v>58</v>
      </c>
      <c r="N19" s="3" t="s">
        <v>59</v>
      </c>
      <c r="O19" s="3" t="s">
        <v>60</v>
      </c>
      <c r="P19" s="3" t="s">
        <v>61</v>
      </c>
      <c r="Q19" s="15"/>
      <c r="R19" s="74">
        <v>1095</v>
      </c>
      <c r="S19" s="74" t="s">
        <v>494</v>
      </c>
      <c r="T19" s="74"/>
      <c r="U19" s="74" t="s">
        <v>86</v>
      </c>
      <c r="V19" s="74" t="s">
        <v>87</v>
      </c>
      <c r="W19" s="15"/>
      <c r="X19" s="26" t="s">
        <v>210</v>
      </c>
      <c r="Y19" s="93">
        <f>--ISNUMBER(IFERROR(SEARCH('Cash &amp; Cheque Income'!$P$8,X19,1),""))</f>
        <v>1</v>
      </c>
      <c r="Z19" s="93">
        <f>IF(Y19=1,COUNTIF(Y$3:$Y19,1),"")</f>
        <v>17</v>
      </c>
      <c r="AA19" s="93" t="str">
        <f>IFERROR(INDEX($X$3:$X$274,MATCH(ROWS(Z$3:$Z19),$Z$3:$Z$274,0)),"")</f>
        <v>1095 - SEN</v>
      </c>
      <c r="AB19" s="17"/>
      <c r="AC19" s="27" t="str">
        <f t="shared" si="5"/>
        <v>ERP001 - ERP</v>
      </c>
      <c r="AD19" s="93">
        <f>--ISNUMBER(IFERROR(SEARCH('Cash &amp; Cheque Income'!$P$9,AC19,1),""))</f>
        <v>1</v>
      </c>
      <c r="AE19" s="93">
        <f>IF(AD19=1,COUNTIF($AD$3:AD19,1),"")</f>
        <v>17</v>
      </c>
      <c r="AF19" s="93" t="str">
        <f>IFERROR(INDEX($AC$3:$AC$55,MATCH(ROWS($AE$3:AE19),$AE$3:$AE$55,0)),"")</f>
        <v>ERP001 - ERP</v>
      </c>
    </row>
    <row r="20" spans="1:32" x14ac:dyDescent="0.25">
      <c r="A20" s="11"/>
      <c r="B20" s="11"/>
      <c r="D20" s="30">
        <v>42950</v>
      </c>
      <c r="E20" s="32" t="str">
        <f t="shared" si="6"/>
        <v>12</v>
      </c>
      <c r="F20" s="1">
        <f t="shared" si="7"/>
        <v>8</v>
      </c>
      <c r="G20" s="70"/>
      <c r="H20" s="23" t="s">
        <v>75</v>
      </c>
      <c r="I20" s="23" t="s">
        <v>148</v>
      </c>
      <c r="J20" s="23" t="s">
        <v>149</v>
      </c>
      <c r="K20" s="22">
        <f t="shared" si="2"/>
        <v>1</v>
      </c>
      <c r="L20" s="4" t="str">
        <f t="shared" si="4"/>
        <v>A_FOT</v>
      </c>
      <c r="M20" s="3" t="s">
        <v>58</v>
      </c>
      <c r="N20" s="3" t="s">
        <v>59</v>
      </c>
      <c r="O20" s="3" t="s">
        <v>60</v>
      </c>
      <c r="P20" s="3" t="s">
        <v>61</v>
      </c>
      <c r="Q20" s="15"/>
      <c r="R20" s="74">
        <v>1096</v>
      </c>
      <c r="S20" s="74" t="s">
        <v>495</v>
      </c>
      <c r="T20" s="74"/>
      <c r="U20" s="74" t="s">
        <v>88</v>
      </c>
      <c r="V20" s="74" t="s">
        <v>89</v>
      </c>
      <c r="W20" s="15"/>
      <c r="X20" s="26" t="s">
        <v>211</v>
      </c>
      <c r="Y20" s="93">
        <f>--ISNUMBER(IFERROR(SEARCH('Cash &amp; Cheque Income'!$P$8,X20,1),""))</f>
        <v>1</v>
      </c>
      <c r="Z20" s="93">
        <f>IF(Y20=1,COUNTIF(Y$3:$Y20,1),"")</f>
        <v>18</v>
      </c>
      <c r="AA20" s="93" t="str">
        <f>IFERROR(INDEX($X$3:$X$274,MATCH(ROWS(Z$3:$Z20),$Z$3:$Z$274,0)),"")</f>
        <v>1096 - SEN Funding (Above 15hrs)</v>
      </c>
      <c r="AB20" s="17"/>
      <c r="AC20" s="27" t="str">
        <f t="shared" si="5"/>
        <v>EYR001 - Early Years</v>
      </c>
      <c r="AD20" s="93">
        <f>--ISNUMBER(IFERROR(SEARCH('Cash &amp; Cheque Income'!$P$9,AC20,1),""))</f>
        <v>1</v>
      </c>
      <c r="AE20" s="93">
        <f>IF(AD20=1,COUNTIF($AD$3:AD20,1),"")</f>
        <v>18</v>
      </c>
      <c r="AF20" s="93" t="str">
        <f>IFERROR(INDEX($AC$3:$AC$55,MATCH(ROWS($AE$3:AE20),$AE$3:$AE$55,0)),"")</f>
        <v>EYR001 - Early Years</v>
      </c>
    </row>
    <row r="21" spans="1:32" x14ac:dyDescent="0.25">
      <c r="A21" s="11"/>
      <c r="B21" s="11"/>
      <c r="D21" s="30">
        <v>42951</v>
      </c>
      <c r="E21" s="32" t="str">
        <f t="shared" si="6"/>
        <v>12</v>
      </c>
      <c r="F21" s="1">
        <f t="shared" si="7"/>
        <v>8</v>
      </c>
      <c r="G21" s="70"/>
      <c r="H21" s="4" t="s">
        <v>75</v>
      </c>
      <c r="I21" s="4" t="s">
        <v>90</v>
      </c>
      <c r="J21" s="4" t="s">
        <v>91</v>
      </c>
      <c r="K21" s="22">
        <f t="shared" si="2"/>
        <v>1</v>
      </c>
      <c r="L21" s="4" t="str">
        <f t="shared" si="4"/>
        <v>A_GEO</v>
      </c>
      <c r="M21" s="3" t="s">
        <v>58</v>
      </c>
      <c r="N21" s="3" t="s">
        <v>59</v>
      </c>
      <c r="O21" s="3" t="s">
        <v>60</v>
      </c>
      <c r="P21" s="3" t="s">
        <v>61</v>
      </c>
      <c r="Q21" s="15"/>
      <c r="R21" s="74">
        <v>1100</v>
      </c>
      <c r="S21" s="74" t="s">
        <v>496</v>
      </c>
      <c r="T21" s="74"/>
      <c r="U21" s="74" t="s">
        <v>148</v>
      </c>
      <c r="V21" s="74" t="s">
        <v>149</v>
      </c>
      <c r="W21" s="15"/>
      <c r="X21" s="26" t="s">
        <v>212</v>
      </c>
      <c r="Y21" s="93">
        <f>--ISNUMBER(IFERROR(SEARCH('Cash &amp; Cheque Income'!$P$8,X21,1),""))</f>
        <v>1</v>
      </c>
      <c r="Z21" s="93">
        <f>IF(Y21=1,COUNTIF(Y$3:$Y21,1),"")</f>
        <v>19</v>
      </c>
      <c r="AA21" s="93" t="str">
        <f>IFERROR(INDEX($X$3:$X$274,MATCH(ROWS(Z$3:$Z21),$Z$3:$Z$274,0)),"")</f>
        <v>1100 - Donations and / or Voluntary Funds</v>
      </c>
      <c r="AB21" s="17"/>
      <c r="AC21" s="27" t="str">
        <f t="shared" si="5"/>
        <v>FOT001 - Food Technology</v>
      </c>
      <c r="AD21" s="93">
        <f>--ISNUMBER(IFERROR(SEARCH('Cash &amp; Cheque Income'!$P$9,AC21,1),""))</f>
        <v>1</v>
      </c>
      <c r="AE21" s="93">
        <f>IF(AD21=1,COUNTIF($AD$3:AD21,1),"")</f>
        <v>19</v>
      </c>
      <c r="AF21" s="93" t="str">
        <f>IFERROR(INDEX($AC$3:$AC$55,MATCH(ROWS($AE$3:AE21),$AE$3:$AE$55,0)),"")</f>
        <v>FOT001 - Food Technology</v>
      </c>
    </row>
    <row r="22" spans="1:32" x14ac:dyDescent="0.25">
      <c r="A22" s="11"/>
      <c r="B22" s="11"/>
      <c r="D22" s="30">
        <v>42952</v>
      </c>
      <c r="E22" s="32" t="str">
        <f t="shared" ref="E22:E48" si="8">VLOOKUP(F22,$D$3:$E$14,2,FALSE)</f>
        <v>12</v>
      </c>
      <c r="F22" s="1">
        <f t="shared" ref="F22:F48" si="9">MONTH(D22)</f>
        <v>8</v>
      </c>
      <c r="G22" s="70"/>
      <c r="H22" s="4" t="s">
        <v>75</v>
      </c>
      <c r="I22" s="4" t="s">
        <v>92</v>
      </c>
      <c r="J22" s="4" t="s">
        <v>93</v>
      </c>
      <c r="K22" s="22">
        <f t="shared" si="2"/>
        <v>1</v>
      </c>
      <c r="L22" s="4" t="str">
        <f t="shared" si="4"/>
        <v>A_HIS</v>
      </c>
      <c r="M22" s="3" t="s">
        <v>58</v>
      </c>
      <c r="N22" s="3" t="s">
        <v>59</v>
      </c>
      <c r="O22" s="3" t="s">
        <v>60</v>
      </c>
      <c r="P22" s="3" t="s">
        <v>61</v>
      </c>
      <c r="Q22" s="15"/>
      <c r="R22" s="74">
        <v>1101</v>
      </c>
      <c r="S22" s="74" t="s">
        <v>497</v>
      </c>
      <c r="T22" s="74"/>
      <c r="U22" s="74" t="s">
        <v>90</v>
      </c>
      <c r="V22" s="74" t="s">
        <v>91</v>
      </c>
      <c r="W22" s="15"/>
      <c r="X22" s="26" t="s">
        <v>213</v>
      </c>
      <c r="Y22" s="93">
        <f>--ISNUMBER(IFERROR(SEARCH('Cash &amp; Cheque Income'!$P$8,X22,1),""))</f>
        <v>1</v>
      </c>
      <c r="Z22" s="93">
        <f>IF(Y22=1,COUNTIF(Y$3:$Y22,1),"")</f>
        <v>20</v>
      </c>
      <c r="AA22" s="93" t="str">
        <f>IFERROR(INDEX($X$3:$X$274,MATCH(ROWS(Z$3:$Z22),$Z$3:$Z$274,0)),"")</f>
        <v>1101 - Breakfast Club</v>
      </c>
      <c r="AB22" s="17"/>
      <c r="AC22" s="27" t="str">
        <f t="shared" si="5"/>
        <v>GEO001 - Geography</v>
      </c>
      <c r="AD22" s="93">
        <f>--ISNUMBER(IFERROR(SEARCH('Cash &amp; Cheque Income'!$P$9,AC22,1),""))</f>
        <v>1</v>
      </c>
      <c r="AE22" s="93">
        <f>IF(AD22=1,COUNTIF($AD$3:AD22,1),"")</f>
        <v>20</v>
      </c>
      <c r="AF22" s="93" t="str">
        <f>IFERROR(INDEX($AC$3:$AC$55,MATCH(ROWS($AE$3:AE22),$AE$3:$AE$55,0)),"")</f>
        <v>GEO001 - Geography</v>
      </c>
    </row>
    <row r="23" spans="1:32" x14ac:dyDescent="0.25">
      <c r="A23" s="11"/>
      <c r="B23" s="11"/>
      <c r="D23" s="30">
        <v>42953</v>
      </c>
      <c r="E23" s="32" t="str">
        <f t="shared" si="8"/>
        <v>12</v>
      </c>
      <c r="F23" s="1">
        <f t="shared" si="9"/>
        <v>8</v>
      </c>
      <c r="G23" s="70"/>
      <c r="H23" s="4" t="s">
        <v>75</v>
      </c>
      <c r="I23" s="4" t="s">
        <v>177</v>
      </c>
      <c r="J23" s="4" t="s">
        <v>178</v>
      </c>
      <c r="K23" s="22">
        <f t="shared" si="2"/>
        <v>1</v>
      </c>
      <c r="L23" s="4" t="str">
        <f t="shared" si="4"/>
        <v>A_HUM</v>
      </c>
      <c r="M23" s="3" t="s">
        <v>58</v>
      </c>
      <c r="N23" s="3" t="s">
        <v>59</v>
      </c>
      <c r="O23" s="3" t="s">
        <v>60</v>
      </c>
      <c r="P23" s="3" t="s">
        <v>61</v>
      </c>
      <c r="Q23" s="15"/>
      <c r="R23" s="74">
        <v>1102</v>
      </c>
      <c r="S23" s="74" t="s">
        <v>498</v>
      </c>
      <c r="T23" s="74"/>
      <c r="U23" s="74" t="s">
        <v>92</v>
      </c>
      <c r="V23" s="74" t="s">
        <v>93</v>
      </c>
      <c r="W23" s="15"/>
      <c r="X23" s="26" t="s">
        <v>214</v>
      </c>
      <c r="Y23" s="93">
        <f>--ISNUMBER(IFERROR(SEARCH('Cash &amp; Cheque Income'!$P$8,X23,1),""))</f>
        <v>1</v>
      </c>
      <c r="Z23" s="93">
        <f>IF(Y23=1,COUNTIF(Y$3:$Y23,1),"")</f>
        <v>21</v>
      </c>
      <c r="AA23" s="93" t="str">
        <f>IFERROR(INDEX($X$3:$X$274,MATCH(ROWS(Z$3:$Z23),$Z$3:$Z$274,0)),"")</f>
        <v>1102 - After School Club</v>
      </c>
      <c r="AB23" s="17"/>
      <c r="AC23" s="27" t="str">
        <f t="shared" si="5"/>
        <v>HIS001 - History</v>
      </c>
      <c r="AD23" s="93">
        <f>--ISNUMBER(IFERROR(SEARCH('Cash &amp; Cheque Income'!$P$9,AC23,1),""))</f>
        <v>1</v>
      </c>
      <c r="AE23" s="93">
        <f>IF(AD23=1,COUNTIF($AD$3:AD23,1),"")</f>
        <v>21</v>
      </c>
      <c r="AF23" s="93" t="str">
        <f>IFERROR(INDEX($AC$3:$AC$55,MATCH(ROWS($AE$3:AE23),$AE$3:$AE$55,0)),"")</f>
        <v>HIS001 - History</v>
      </c>
    </row>
    <row r="24" spans="1:32" x14ac:dyDescent="0.25">
      <c r="A24" s="11"/>
      <c r="B24" s="11"/>
      <c r="D24" s="30">
        <v>42954</v>
      </c>
      <c r="E24" s="32" t="str">
        <f t="shared" si="8"/>
        <v>12</v>
      </c>
      <c r="F24" s="1">
        <f t="shared" si="9"/>
        <v>8</v>
      </c>
      <c r="G24" s="70"/>
      <c r="H24" s="23" t="s">
        <v>75</v>
      </c>
      <c r="I24" s="23" t="s">
        <v>150</v>
      </c>
      <c r="J24" s="23" t="s">
        <v>151</v>
      </c>
      <c r="K24" s="22">
        <f t="shared" si="2"/>
        <v>1</v>
      </c>
      <c r="L24" s="4" t="str">
        <f t="shared" si="4"/>
        <v>A_HSC</v>
      </c>
      <c r="M24" s="3" t="s">
        <v>58</v>
      </c>
      <c r="N24" s="3" t="s">
        <v>59</v>
      </c>
      <c r="O24" s="3" t="s">
        <v>60</v>
      </c>
      <c r="P24" s="3" t="s">
        <v>61</v>
      </c>
      <c r="Q24" s="15"/>
      <c r="R24" s="74">
        <v>1104</v>
      </c>
      <c r="S24" s="74" t="s">
        <v>499</v>
      </c>
      <c r="T24" s="74"/>
      <c r="U24" s="74" t="s">
        <v>177</v>
      </c>
      <c r="V24" s="74" t="s">
        <v>178</v>
      </c>
      <c r="W24" s="15"/>
      <c r="X24" s="26" t="s">
        <v>215</v>
      </c>
      <c r="Y24" s="93">
        <f>--ISNUMBER(IFERROR(SEARCH('Cash &amp; Cheque Income'!$P$8,X24,1),""))</f>
        <v>1</v>
      </c>
      <c r="Z24" s="93">
        <f>IF(Y24=1,COUNTIF(Y$3:$Y24,1),"")</f>
        <v>22</v>
      </c>
      <c r="AA24" s="93" t="str">
        <f>IFERROR(INDEX($X$3:$X$274,MATCH(ROWS(Z$3:$Z24),$Z$3:$Z$274,0)),"")</f>
        <v>1104 - Nursery / Preschool</v>
      </c>
      <c r="AB24" s="17"/>
      <c r="AC24" s="27" t="str">
        <f t="shared" si="5"/>
        <v>HUM001 - Humanities</v>
      </c>
      <c r="AD24" s="93">
        <f>--ISNUMBER(IFERROR(SEARCH('Cash &amp; Cheque Income'!$P$9,AC24,1),""))</f>
        <v>1</v>
      </c>
      <c r="AE24" s="93">
        <f>IF(AD24=1,COUNTIF($AD$3:AD24,1),"")</f>
        <v>22</v>
      </c>
      <c r="AF24" s="93" t="str">
        <f>IFERROR(INDEX($AC$3:$AC$55,MATCH(ROWS($AE$3:AE24),$AE$3:$AE$55,0)),"")</f>
        <v>HUM001 - Humanities</v>
      </c>
    </row>
    <row r="25" spans="1:32" x14ac:dyDescent="0.25">
      <c r="A25" s="11"/>
      <c r="B25" s="11"/>
      <c r="D25" s="30">
        <v>42955</v>
      </c>
      <c r="E25" s="32" t="str">
        <f t="shared" si="8"/>
        <v>12</v>
      </c>
      <c r="F25" s="1">
        <f t="shared" si="9"/>
        <v>8</v>
      </c>
      <c r="G25" s="70"/>
      <c r="H25" s="4" t="s">
        <v>152</v>
      </c>
      <c r="I25" s="4" t="s">
        <v>153</v>
      </c>
      <c r="J25" s="4" t="s">
        <v>152</v>
      </c>
      <c r="K25" s="22">
        <f t="shared" si="2"/>
        <v>1</v>
      </c>
      <c r="L25" s="4" t="s">
        <v>154</v>
      </c>
      <c r="M25" s="3" t="s">
        <v>58</v>
      </c>
      <c r="N25" s="3" t="s">
        <v>59</v>
      </c>
      <c r="O25" s="3" t="s">
        <v>60</v>
      </c>
      <c r="P25" s="3" t="s">
        <v>61</v>
      </c>
      <c r="Q25" s="15"/>
      <c r="R25" s="74">
        <v>1105</v>
      </c>
      <c r="S25" s="74" t="s">
        <v>500</v>
      </c>
      <c r="T25" s="74"/>
      <c r="U25" s="74" t="s">
        <v>150</v>
      </c>
      <c r="V25" s="74" t="s">
        <v>151</v>
      </c>
      <c r="W25" s="15"/>
      <c r="X25" s="26" t="s">
        <v>216</v>
      </c>
      <c r="Y25" s="93">
        <f>--ISNUMBER(IFERROR(SEARCH('Cash &amp; Cheque Income'!$P$8,X25,1),""))</f>
        <v>1</v>
      </c>
      <c r="Z25" s="93">
        <f>IF(Y25=1,COUNTIF(Y$3:$Y25,1),"")</f>
        <v>23</v>
      </c>
      <c r="AA25" s="93" t="str">
        <f>IFERROR(INDEX($X$3:$X$274,MATCH(ROWS(Z$3:$Z25),$Z$3:$Z$274,0)),"")</f>
        <v>1105 - Lettings and Room Hire</v>
      </c>
      <c r="AB25" s="17"/>
      <c r="AC25" s="27" t="str">
        <f t="shared" si="5"/>
        <v>HSC001 - Health &amp; Social Care</v>
      </c>
      <c r="AD25" s="93">
        <f>--ISNUMBER(IFERROR(SEARCH('Cash &amp; Cheque Income'!$P$9,AC25,1),""))</f>
        <v>1</v>
      </c>
      <c r="AE25" s="93">
        <f>IF(AD25=1,COUNTIF($AD$3:AD25,1),"")</f>
        <v>23</v>
      </c>
      <c r="AF25" s="93" t="str">
        <f>IFERROR(INDEX($AC$3:$AC$55,MATCH(ROWS($AE$3:AE25),$AE$3:$AE$55,0)),"")</f>
        <v>HSC001 - Health &amp; Social Care</v>
      </c>
    </row>
    <row r="26" spans="1:32" x14ac:dyDescent="0.25">
      <c r="A26" s="11"/>
      <c r="B26" s="11"/>
      <c r="D26" s="30">
        <v>42956</v>
      </c>
      <c r="E26" s="32" t="str">
        <f t="shared" si="8"/>
        <v>12</v>
      </c>
      <c r="F26" s="1">
        <f t="shared" si="9"/>
        <v>8</v>
      </c>
      <c r="G26" s="70"/>
      <c r="H26" s="4" t="s">
        <v>75</v>
      </c>
      <c r="I26" s="4" t="s">
        <v>94</v>
      </c>
      <c r="J26" s="4" t="s">
        <v>95</v>
      </c>
      <c r="K26" s="22">
        <f t="shared" si="2"/>
        <v>1</v>
      </c>
      <c r="L26" s="4" t="str">
        <f t="shared" ref="L26:L32" si="10">"A_"&amp;MID(I26,1,3)</f>
        <v>A_KS1</v>
      </c>
      <c r="M26" s="3" t="s">
        <v>58</v>
      </c>
      <c r="N26" s="3" t="s">
        <v>59</v>
      </c>
      <c r="O26" s="3" t="s">
        <v>60</v>
      </c>
      <c r="P26" s="3" t="s">
        <v>61</v>
      </c>
      <c r="Q26" s="15"/>
      <c r="R26" s="74">
        <v>1106</v>
      </c>
      <c r="S26" s="74" t="s">
        <v>501</v>
      </c>
      <c r="T26" s="74"/>
      <c r="U26" s="74" t="s">
        <v>153</v>
      </c>
      <c r="V26" s="74" t="s">
        <v>152</v>
      </c>
      <c r="W26" s="15"/>
      <c r="X26" s="26" t="s">
        <v>217</v>
      </c>
      <c r="Y26" s="93">
        <f>--ISNUMBER(IFERROR(SEARCH('Cash &amp; Cheque Income'!$P$8,X26,1),""))</f>
        <v>1</v>
      </c>
      <c r="Z26" s="93">
        <f>IF(Y26=1,COUNTIF(Y$3:$Y26,1),"")</f>
        <v>24</v>
      </c>
      <c r="AA26" s="93" t="str">
        <f>IFERROR(INDEX($X$3:$X$274,MATCH(ROWS(Z$3:$Z26),$Z$3:$Z$274,0)),"")</f>
        <v>1106 - Transport Income</v>
      </c>
      <c r="AB26" s="17"/>
      <c r="AC26" s="27" t="str">
        <f t="shared" si="5"/>
        <v>ICT001 - IT</v>
      </c>
      <c r="AD26" s="93">
        <f>--ISNUMBER(IFERROR(SEARCH('Cash &amp; Cheque Income'!$P$9,AC26,1),""))</f>
        <v>1</v>
      </c>
      <c r="AE26" s="93">
        <f>IF(AD26=1,COUNTIF($AD$3:AD26,1),"")</f>
        <v>24</v>
      </c>
      <c r="AF26" s="93" t="str">
        <f>IFERROR(INDEX($AC$3:$AC$55,MATCH(ROWS($AE$3:AE26),$AE$3:$AE$55,0)),"")</f>
        <v>ICT001 - IT</v>
      </c>
    </row>
    <row r="27" spans="1:32" x14ac:dyDescent="0.25">
      <c r="A27" s="11"/>
      <c r="B27" s="11"/>
      <c r="D27" s="30">
        <v>42957</v>
      </c>
      <c r="E27" s="32" t="str">
        <f t="shared" si="8"/>
        <v>12</v>
      </c>
      <c r="F27" s="1">
        <f t="shared" si="9"/>
        <v>8</v>
      </c>
      <c r="G27" s="70"/>
      <c r="H27" s="4" t="s">
        <v>75</v>
      </c>
      <c r="I27" s="4" t="s">
        <v>96</v>
      </c>
      <c r="J27" s="4" t="s">
        <v>97</v>
      </c>
      <c r="K27" s="22">
        <f t="shared" si="2"/>
        <v>1</v>
      </c>
      <c r="L27" s="4" t="str">
        <f t="shared" si="10"/>
        <v>A_KS2</v>
      </c>
      <c r="M27" s="3" t="s">
        <v>58</v>
      </c>
      <c r="N27" s="3" t="s">
        <v>59</v>
      </c>
      <c r="O27" s="3" t="s">
        <v>60</v>
      </c>
      <c r="P27" s="3" t="s">
        <v>61</v>
      </c>
      <c r="Q27" s="15"/>
      <c r="R27" s="74">
        <v>1108</v>
      </c>
      <c r="S27" s="74" t="s">
        <v>502</v>
      </c>
      <c r="T27" s="74"/>
      <c r="U27" s="74" t="s">
        <v>94</v>
      </c>
      <c r="V27" s="74" t="s">
        <v>95</v>
      </c>
      <c r="W27" s="15"/>
      <c r="X27" s="26" t="s">
        <v>218</v>
      </c>
      <c r="Y27" s="93">
        <f>--ISNUMBER(IFERROR(SEARCH('Cash &amp; Cheque Income'!$P$8,X27,1),""))</f>
        <v>1</v>
      </c>
      <c r="Z27" s="93">
        <f>IF(Y27=1,COUNTIF(Y$3:$Y27,1),"")</f>
        <v>25</v>
      </c>
      <c r="AA27" s="93" t="str">
        <f>IFERROR(INDEX($X$3:$X$274,MATCH(ROWS(Z$3:$Z27),$Z$3:$Z$274,0)),"")</f>
        <v>1108 - Sales of Other Goods and Services</v>
      </c>
      <c r="AB27" s="17"/>
      <c r="AC27" s="27" t="str">
        <f t="shared" si="5"/>
        <v>KS1001 - KS1</v>
      </c>
      <c r="AD27" s="93">
        <f>--ISNUMBER(IFERROR(SEARCH('Cash &amp; Cheque Income'!$P$9,AC27,1),""))</f>
        <v>1</v>
      </c>
      <c r="AE27" s="93">
        <f>IF(AD27=1,COUNTIF($AD$3:AD27,1),"")</f>
        <v>25</v>
      </c>
      <c r="AF27" s="93" t="str">
        <f>IFERROR(INDEX($AC$3:$AC$55,MATCH(ROWS($AE$3:AE27),$AE$3:$AE$55,0)),"")</f>
        <v>KS1001 - KS1</v>
      </c>
    </row>
    <row r="28" spans="1:32" x14ac:dyDescent="0.25">
      <c r="A28" s="11"/>
      <c r="B28" s="11"/>
      <c r="D28" s="30">
        <v>42958</v>
      </c>
      <c r="E28" s="32" t="str">
        <f t="shared" si="8"/>
        <v>12</v>
      </c>
      <c r="F28" s="1">
        <f t="shared" si="9"/>
        <v>8</v>
      </c>
      <c r="G28" s="70"/>
      <c r="H28" s="4" t="s">
        <v>75</v>
      </c>
      <c r="I28" s="4" t="s">
        <v>20</v>
      </c>
      <c r="J28" s="4" t="s">
        <v>98</v>
      </c>
      <c r="K28" s="22">
        <f t="shared" si="2"/>
        <v>1</v>
      </c>
      <c r="L28" s="4" t="str">
        <f t="shared" si="10"/>
        <v>A_KS2</v>
      </c>
      <c r="M28" s="3" t="s">
        <v>58</v>
      </c>
      <c r="N28" s="3" t="s">
        <v>59</v>
      </c>
      <c r="O28" s="3" t="s">
        <v>60</v>
      </c>
      <c r="P28" s="3" t="s">
        <v>61</v>
      </c>
      <c r="Q28" s="15"/>
      <c r="R28" s="74">
        <v>1109</v>
      </c>
      <c r="S28" s="74" t="s">
        <v>503</v>
      </c>
      <c r="T28" s="74"/>
      <c r="U28" s="74" t="s">
        <v>96</v>
      </c>
      <c r="V28" s="74" t="s">
        <v>97</v>
      </c>
      <c r="W28" s="15"/>
      <c r="X28" s="26" t="s">
        <v>219</v>
      </c>
      <c r="Y28" s="93">
        <f>--ISNUMBER(IFERROR(SEARCH('Cash &amp; Cheque Income'!$P$8,X28,1),""))</f>
        <v>1</v>
      </c>
      <c r="Z28" s="93">
        <f>IF(Y28=1,COUNTIF(Y$3:$Y28,1),"")</f>
        <v>26</v>
      </c>
      <c r="AA28" s="93" t="str">
        <f>IFERROR(INDEX($X$3:$X$274,MATCH(ROWS(Z$3:$Z28),$Z$3:$Z$274,0)),"")</f>
        <v>1109 - Music Services</v>
      </c>
      <c r="AB28" s="17"/>
      <c r="AC28" s="27" t="str">
        <f t="shared" si="5"/>
        <v>KS2001 - Lower KS2</v>
      </c>
      <c r="AD28" s="93">
        <f>--ISNUMBER(IFERROR(SEARCH('Cash &amp; Cheque Income'!$P$9,AC28,1),""))</f>
        <v>1</v>
      </c>
      <c r="AE28" s="93">
        <f>IF(AD28=1,COUNTIF($AD$3:AD28,1),"")</f>
        <v>26</v>
      </c>
      <c r="AF28" s="93" t="str">
        <f>IFERROR(INDEX($AC$3:$AC$55,MATCH(ROWS($AE$3:AE28),$AE$3:$AE$55,0)),"")</f>
        <v>KS2001 - Lower KS2</v>
      </c>
    </row>
    <row r="29" spans="1:32" x14ac:dyDescent="0.25">
      <c r="A29" s="11"/>
      <c r="B29" s="11"/>
      <c r="D29" s="30">
        <v>42959</v>
      </c>
      <c r="E29" s="32" t="str">
        <f t="shared" si="8"/>
        <v>12</v>
      </c>
      <c r="F29" s="1">
        <f t="shared" si="9"/>
        <v>8</v>
      </c>
      <c r="G29" s="70"/>
      <c r="H29" s="23" t="s">
        <v>75</v>
      </c>
      <c r="I29" s="23" t="s">
        <v>155</v>
      </c>
      <c r="J29" s="23" t="s">
        <v>156</v>
      </c>
      <c r="K29" s="22">
        <f t="shared" si="2"/>
        <v>1</v>
      </c>
      <c r="L29" s="4" t="str">
        <f t="shared" si="10"/>
        <v>A_LIB</v>
      </c>
      <c r="M29" s="22" t="s">
        <v>58</v>
      </c>
      <c r="N29" s="22" t="s">
        <v>59</v>
      </c>
      <c r="O29" s="22" t="s">
        <v>60</v>
      </c>
      <c r="P29" s="22" t="s">
        <v>61</v>
      </c>
      <c r="Q29" s="15"/>
      <c r="R29" s="74">
        <v>1112</v>
      </c>
      <c r="S29" s="74" t="s">
        <v>504</v>
      </c>
      <c r="T29" s="74"/>
      <c r="U29" s="74" t="s">
        <v>20</v>
      </c>
      <c r="V29" s="74" t="s">
        <v>98</v>
      </c>
      <c r="W29" s="15"/>
      <c r="X29" s="26" t="s">
        <v>220</v>
      </c>
      <c r="Y29" s="93">
        <f>--ISNUMBER(IFERROR(SEARCH('Cash &amp; Cheque Income'!$P$8,X29,1),""))</f>
        <v>1</v>
      </c>
      <c r="Z29" s="93">
        <f>IF(Y29=1,COUNTIF(Y$3:$Y29,1),"")</f>
        <v>27</v>
      </c>
      <c r="AA29" s="93" t="str">
        <f>IFERROR(INDEX($X$3:$X$274,MATCH(ROWS(Z$3:$Z29),$Z$3:$Z$274,0)),"")</f>
        <v>1112 - Catering</v>
      </c>
      <c r="AB29" s="17"/>
      <c r="AC29" s="27" t="str">
        <f t="shared" si="5"/>
        <v>KS2002 - Upper KS2</v>
      </c>
      <c r="AD29" s="93">
        <f>--ISNUMBER(IFERROR(SEARCH('Cash &amp; Cheque Income'!$P$9,AC29,1),""))</f>
        <v>1</v>
      </c>
      <c r="AE29" s="93">
        <f>IF(AD29=1,COUNTIF($AD$3:AD29,1),"")</f>
        <v>27</v>
      </c>
      <c r="AF29" s="93" t="str">
        <f>IFERROR(INDEX($AC$3:$AC$55,MATCH(ROWS($AE$3:AE29),$AE$3:$AE$55,0)),"")</f>
        <v>KS2002 - Upper KS2</v>
      </c>
    </row>
    <row r="30" spans="1:32" x14ac:dyDescent="0.25">
      <c r="A30" s="11"/>
      <c r="B30" s="11"/>
      <c r="D30" s="30">
        <v>42960</v>
      </c>
      <c r="E30" s="32" t="str">
        <f t="shared" si="8"/>
        <v>12</v>
      </c>
      <c r="F30" s="1">
        <f t="shared" si="9"/>
        <v>8</v>
      </c>
      <c r="G30" s="70"/>
      <c r="H30" s="11" t="s">
        <v>75</v>
      </c>
      <c r="I30" s="11" t="s">
        <v>99</v>
      </c>
      <c r="J30" s="11" t="s">
        <v>100</v>
      </c>
      <c r="K30" s="22">
        <f t="shared" si="2"/>
        <v>1</v>
      </c>
      <c r="L30" s="11" t="str">
        <f t="shared" si="10"/>
        <v>A_LIT</v>
      </c>
      <c r="M30" s="22" t="s">
        <v>58</v>
      </c>
      <c r="N30" s="22" t="s">
        <v>59</v>
      </c>
      <c r="O30" s="22" t="s">
        <v>60</v>
      </c>
      <c r="P30" s="22" t="s">
        <v>61</v>
      </c>
      <c r="Q30" s="15"/>
      <c r="R30" s="74">
        <v>1113</v>
      </c>
      <c r="S30" s="74" t="s">
        <v>505</v>
      </c>
      <c r="T30" s="74"/>
      <c r="U30" s="74" t="s">
        <v>155</v>
      </c>
      <c r="V30" s="74" t="s">
        <v>156</v>
      </c>
      <c r="W30" s="15"/>
      <c r="X30" s="26" t="s">
        <v>221</v>
      </c>
      <c r="Y30" s="93">
        <f>--ISNUMBER(IFERROR(SEARCH('Cash &amp; Cheque Income'!$P$8,X30,1),""))</f>
        <v>1</v>
      </c>
      <c r="Z30" s="93">
        <f>IF(Y30=1,COUNTIF(Y$3:$Y30,1),"")</f>
        <v>28</v>
      </c>
      <c r="AA30" s="93" t="str">
        <f>IFERROR(INDEX($X$3:$X$274,MATCH(ROWS(Z$3:$Z30),$Z$3:$Z$274,0)),"")</f>
        <v>1113 - Forest Schools</v>
      </c>
      <c r="AB30" s="17"/>
      <c r="AC30" s="27" t="str">
        <f t="shared" si="5"/>
        <v>LIB001 - Library</v>
      </c>
      <c r="AD30" s="93">
        <f>--ISNUMBER(IFERROR(SEARCH('Cash &amp; Cheque Income'!$P$9,AC30,1),""))</f>
        <v>1</v>
      </c>
      <c r="AE30" s="93">
        <f>IF(AD30=1,COUNTIF($AD$3:AD30,1),"")</f>
        <v>28</v>
      </c>
      <c r="AF30" s="93" t="str">
        <f>IFERROR(INDEX($AC$3:$AC$55,MATCH(ROWS($AE$3:AE30),$AE$3:$AE$55,0)),"")</f>
        <v>LIB001 - Library</v>
      </c>
    </row>
    <row r="31" spans="1:32" x14ac:dyDescent="0.25">
      <c r="A31" s="11"/>
      <c r="B31" s="11"/>
      <c r="D31" s="30">
        <v>42961</v>
      </c>
      <c r="E31" s="32" t="str">
        <f t="shared" si="8"/>
        <v>12</v>
      </c>
      <c r="F31" s="1">
        <f t="shared" si="9"/>
        <v>8</v>
      </c>
      <c r="G31" s="70"/>
      <c r="H31" s="11" t="s">
        <v>75</v>
      </c>
      <c r="I31" s="11" t="s">
        <v>17</v>
      </c>
      <c r="J31" s="11" t="s">
        <v>101</v>
      </c>
      <c r="K31" s="22">
        <f t="shared" si="2"/>
        <v>1</v>
      </c>
      <c r="L31" s="11" t="str">
        <f t="shared" si="10"/>
        <v>A_MAT</v>
      </c>
      <c r="M31" s="22" t="s">
        <v>58</v>
      </c>
      <c r="N31" s="22" t="s">
        <v>59</v>
      </c>
      <c r="O31" s="22" t="s">
        <v>60</v>
      </c>
      <c r="P31" s="22" t="s">
        <v>61</v>
      </c>
      <c r="Q31" s="15"/>
      <c r="R31" s="74">
        <v>1114</v>
      </c>
      <c r="S31" s="74" t="s">
        <v>506</v>
      </c>
      <c r="T31" s="74"/>
      <c r="U31" s="74" t="s">
        <v>99</v>
      </c>
      <c r="V31" s="74" t="s">
        <v>100</v>
      </c>
      <c r="W31" s="15"/>
      <c r="X31" s="26" t="s">
        <v>222</v>
      </c>
      <c r="Y31" s="93">
        <f>--ISNUMBER(IFERROR(SEARCH('Cash &amp; Cheque Income'!$P$8,X31,1),""))</f>
        <v>1</v>
      </c>
      <c r="Z31" s="93">
        <f>IF(Y31=1,COUNTIF(Y$3:$Y31,1),"")</f>
        <v>29</v>
      </c>
      <c r="AA31" s="93" t="str">
        <f>IFERROR(INDEX($X$3:$X$274,MATCH(ROWS(Z$3:$Z31),$Z$3:$Z$274,0)),"")</f>
        <v>1114 - Trip Income</v>
      </c>
      <c r="AB31" s="17"/>
      <c r="AC31" s="27" t="str">
        <f t="shared" si="5"/>
        <v>LIT001 - Literacy</v>
      </c>
      <c r="AD31" s="93">
        <f>--ISNUMBER(IFERROR(SEARCH('Cash &amp; Cheque Income'!$P$9,AC31,1),""))</f>
        <v>1</v>
      </c>
      <c r="AE31" s="93">
        <f>IF(AD31=1,COUNTIF($AD$3:AD31,1),"")</f>
        <v>29</v>
      </c>
      <c r="AF31" s="93" t="str">
        <f>IFERROR(INDEX($AC$3:$AC$55,MATCH(ROWS($AE$3:AE31),$AE$3:$AE$55,0)),"")</f>
        <v>LIT001 - Literacy</v>
      </c>
    </row>
    <row r="32" spans="1:32" x14ac:dyDescent="0.25">
      <c r="A32" s="11"/>
      <c r="B32" s="11"/>
      <c r="D32" s="30">
        <v>42962</v>
      </c>
      <c r="E32" s="32" t="str">
        <f t="shared" si="8"/>
        <v>12</v>
      </c>
      <c r="F32" s="1">
        <f t="shared" si="9"/>
        <v>8</v>
      </c>
      <c r="G32" s="70"/>
      <c r="H32" s="11" t="s">
        <v>75</v>
      </c>
      <c r="I32" s="11" t="s">
        <v>102</v>
      </c>
      <c r="J32" s="11" t="s">
        <v>103</v>
      </c>
      <c r="K32" s="22">
        <f t="shared" si="2"/>
        <v>1</v>
      </c>
      <c r="L32" s="11" t="str">
        <f t="shared" si="10"/>
        <v>A_MFL</v>
      </c>
      <c r="M32" s="22" t="s">
        <v>58</v>
      </c>
      <c r="N32" s="22" t="s">
        <v>59</v>
      </c>
      <c r="O32" s="22" t="s">
        <v>60</v>
      </c>
      <c r="P32" s="22" t="s">
        <v>61</v>
      </c>
      <c r="Q32" s="15"/>
      <c r="R32" s="74">
        <v>1115</v>
      </c>
      <c r="S32" s="74" t="s">
        <v>507</v>
      </c>
      <c r="T32" s="74"/>
      <c r="U32" s="74" t="s">
        <v>17</v>
      </c>
      <c r="V32" s="74" t="s">
        <v>101</v>
      </c>
      <c r="W32" s="15"/>
      <c r="X32" s="26" t="s">
        <v>223</v>
      </c>
      <c r="Y32" s="93">
        <f>--ISNUMBER(IFERROR(SEARCH('Cash &amp; Cheque Income'!$P$8,X32,1),""))</f>
        <v>1</v>
      </c>
      <c r="Z32" s="93">
        <f>IF(Y32=1,COUNTIF(Y$3:$Y32,1),"")</f>
        <v>30</v>
      </c>
      <c r="AA32" s="93" t="str">
        <f>IFERROR(INDEX($X$3:$X$274,MATCH(ROWS(Z$3:$Z32),$Z$3:$Z$274,0)),"")</f>
        <v>1115 - Staff Services - Consultancy</v>
      </c>
      <c r="AB32" s="17"/>
      <c r="AC32" s="27" t="str">
        <f t="shared" si="5"/>
        <v>MAT001 - Mathematics</v>
      </c>
      <c r="AD32" s="93">
        <f>--ISNUMBER(IFERROR(SEARCH('Cash &amp; Cheque Income'!$P$9,AC32,1),""))</f>
        <v>1</v>
      </c>
      <c r="AE32" s="93">
        <f>IF(AD32=1,COUNTIF($AD$3:AD32,1),"")</f>
        <v>30</v>
      </c>
      <c r="AF32" s="93" t="str">
        <f>IFERROR(INDEX($AC$3:$AC$55,MATCH(ROWS($AE$3:AE32),$AE$3:$AE$55,0)),"")</f>
        <v>MAT001 - Mathematics</v>
      </c>
    </row>
    <row r="33" spans="1:32" x14ac:dyDescent="0.25">
      <c r="A33" s="11"/>
      <c r="B33" s="11"/>
      <c r="D33" s="30">
        <v>42963</v>
      </c>
      <c r="E33" s="32" t="str">
        <f t="shared" si="8"/>
        <v>12</v>
      </c>
      <c r="F33" s="1">
        <f t="shared" si="9"/>
        <v>8</v>
      </c>
      <c r="G33" s="70"/>
      <c r="H33" s="11" t="s">
        <v>118</v>
      </c>
      <c r="I33" s="11" t="s">
        <v>119</v>
      </c>
      <c r="J33" s="11" t="s">
        <v>44</v>
      </c>
      <c r="K33" s="22">
        <f t="shared" si="2"/>
        <v>1</v>
      </c>
      <c r="L33" s="11" t="s">
        <v>120</v>
      </c>
      <c r="M33" s="22" t="s">
        <v>58</v>
      </c>
      <c r="N33" s="22" t="s">
        <v>59</v>
      </c>
      <c r="O33" s="22" t="s">
        <v>60</v>
      </c>
      <c r="P33" s="22" t="s">
        <v>61</v>
      </c>
      <c r="Q33" s="15"/>
      <c r="R33" s="74">
        <v>1116</v>
      </c>
      <c r="S33" s="74" t="s">
        <v>508</v>
      </c>
      <c r="T33" s="74"/>
      <c r="U33" s="74" t="s">
        <v>102</v>
      </c>
      <c r="V33" s="74" t="s">
        <v>103</v>
      </c>
      <c r="W33" s="15"/>
      <c r="X33" s="26" t="s">
        <v>224</v>
      </c>
      <c r="Y33" s="93">
        <f>--ISNUMBER(IFERROR(SEARCH('Cash &amp; Cheque Income'!$P$8,X33,1),""))</f>
        <v>1</v>
      </c>
      <c r="Z33" s="93">
        <f>IF(Y33=1,COUNTIF(Y$3:$Y33,1),"")</f>
        <v>31</v>
      </c>
      <c r="AA33" s="93" t="str">
        <f>IFERROR(INDEX($X$3:$X$274,MATCH(ROWS(Z$3:$Z33),$Z$3:$Z$274,0)),"")</f>
        <v>1116 - Training Course Fees</v>
      </c>
      <c r="AB33" s="17"/>
      <c r="AC33" s="27" t="str">
        <f t="shared" si="5"/>
        <v>MFL001 - Modern Foreign Languages</v>
      </c>
      <c r="AD33" s="93">
        <f>--ISNUMBER(IFERROR(SEARCH('Cash &amp; Cheque Income'!$P$9,AC33,1),""))</f>
        <v>1</v>
      </c>
      <c r="AE33" s="93">
        <f>IF(AD33=1,COUNTIF($AD$3:AD33,1),"")</f>
        <v>31</v>
      </c>
      <c r="AF33" s="93" t="str">
        <f>IFERROR(INDEX($AC$3:$AC$55,MATCH(ROWS($AE$3:AE33),$AE$3:$AE$55,0)),"")</f>
        <v>MFL001 - Modern Foreign Languages</v>
      </c>
    </row>
    <row r="34" spans="1:32" x14ac:dyDescent="0.25">
      <c r="A34" s="11"/>
      <c r="B34" s="11"/>
      <c r="D34" s="30">
        <v>42964</v>
      </c>
      <c r="E34" s="32" t="str">
        <f t="shared" si="8"/>
        <v>12</v>
      </c>
      <c r="F34" s="1">
        <f t="shared" si="9"/>
        <v>8</v>
      </c>
      <c r="G34" s="70"/>
      <c r="H34" s="11" t="s">
        <v>75</v>
      </c>
      <c r="I34" s="11" t="s">
        <v>16</v>
      </c>
      <c r="J34" s="11" t="s">
        <v>104</v>
      </c>
      <c r="K34" s="22">
        <f t="shared" si="2"/>
        <v>1</v>
      </c>
      <c r="L34" s="11" t="str">
        <f>"A_"&amp;MID(I34,1,3)</f>
        <v>A_MUS</v>
      </c>
      <c r="M34" s="22" t="s">
        <v>58</v>
      </c>
      <c r="N34" s="22" t="s">
        <v>59</v>
      </c>
      <c r="O34" s="22" t="s">
        <v>60</v>
      </c>
      <c r="P34" s="22" t="s">
        <v>61</v>
      </c>
      <c r="Q34" s="15"/>
      <c r="R34" s="74">
        <v>1117</v>
      </c>
      <c r="S34" s="74" t="s">
        <v>509</v>
      </c>
      <c r="T34" s="74"/>
      <c r="U34" s="74" t="s">
        <v>119</v>
      </c>
      <c r="V34" s="74" t="s">
        <v>44</v>
      </c>
      <c r="W34" s="15"/>
      <c r="X34" s="26" t="s">
        <v>225</v>
      </c>
      <c r="Y34" s="93">
        <f>--ISNUMBER(IFERROR(SEARCH('Cash &amp; Cheque Income'!$P$8,X34,1),""))</f>
        <v>1</v>
      </c>
      <c r="Z34" s="93">
        <f>IF(Y34=1,COUNTIF(Y$3:$Y34,1),"")</f>
        <v>32</v>
      </c>
      <c r="AA34" s="93" t="str">
        <f>IFERROR(INDEX($X$3:$X$274,MATCH(ROWS(Z$3:$Z34),$Z$3:$Z$274,0)),"")</f>
        <v>1117 - Swimming Pool</v>
      </c>
      <c r="AB34" s="17"/>
      <c r="AC34" s="27" t="str">
        <f t="shared" si="5"/>
        <v>MSC001 - Miscellaneous</v>
      </c>
      <c r="AD34" s="93">
        <f>--ISNUMBER(IFERROR(SEARCH('Cash &amp; Cheque Income'!$P$9,AC34,1),""))</f>
        <v>1</v>
      </c>
      <c r="AE34" s="93">
        <f>IF(AD34=1,COUNTIF($AD$3:AD34,1),"")</f>
        <v>32</v>
      </c>
      <c r="AF34" s="93" t="str">
        <f>IFERROR(INDEX($AC$3:$AC$55,MATCH(ROWS($AE$3:AE34),$AE$3:$AE$55,0)),"")</f>
        <v>MSC001 - Miscellaneous</v>
      </c>
    </row>
    <row r="35" spans="1:32" x14ac:dyDescent="0.25">
      <c r="A35" s="11"/>
      <c r="B35" s="11"/>
      <c r="D35" s="30">
        <v>42965</v>
      </c>
      <c r="E35" s="32" t="str">
        <f t="shared" si="8"/>
        <v>12</v>
      </c>
      <c r="F35" s="1">
        <f t="shared" si="9"/>
        <v>8</v>
      </c>
      <c r="G35" s="70"/>
      <c r="H35" s="23" t="s">
        <v>68</v>
      </c>
      <c r="I35" s="23" t="s">
        <v>69</v>
      </c>
      <c r="J35" s="23" t="s">
        <v>70</v>
      </c>
      <c r="K35" s="22">
        <f t="shared" si="2"/>
        <v>1</v>
      </c>
      <c r="L35" s="11" t="s">
        <v>71</v>
      </c>
      <c r="M35" s="22" t="s">
        <v>58</v>
      </c>
      <c r="N35" s="22" t="s">
        <v>59</v>
      </c>
      <c r="O35" s="22" t="s">
        <v>60</v>
      </c>
      <c r="P35" s="22" t="s">
        <v>61</v>
      </c>
      <c r="Q35" s="15"/>
      <c r="R35" s="74">
        <v>1118</v>
      </c>
      <c r="S35" s="74" t="s">
        <v>510</v>
      </c>
      <c r="T35" s="74"/>
      <c r="U35" s="74" t="s">
        <v>16</v>
      </c>
      <c r="V35" s="74" t="s">
        <v>104</v>
      </c>
      <c r="W35" s="15"/>
      <c r="X35" s="26" t="s">
        <v>226</v>
      </c>
      <c r="Y35" s="93">
        <f>--ISNUMBER(IFERROR(SEARCH('Cash &amp; Cheque Income'!$P$8,X35,1),""))</f>
        <v>1</v>
      </c>
      <c r="Z35" s="93">
        <f>IF(Y35=1,COUNTIF(Y$3:$Y35,1),"")</f>
        <v>33</v>
      </c>
      <c r="AA35" s="93" t="str">
        <f>IFERROR(INDEX($X$3:$X$274,MATCH(ROWS(Z$3:$Z35),$Z$3:$Z$274,0)),"")</f>
        <v>1118 - Miscellaneous</v>
      </c>
      <c r="AB35" s="17"/>
      <c r="AC35" s="27" t="str">
        <f t="shared" si="5"/>
        <v>MUS001 - Music</v>
      </c>
      <c r="AD35" s="93">
        <f>--ISNUMBER(IFERROR(SEARCH('Cash &amp; Cheque Income'!$P$9,AC35,1),""))</f>
        <v>1</v>
      </c>
      <c r="AE35" s="93">
        <f>IF(AD35=1,COUNTIF($AD$3:AD35,1),"")</f>
        <v>33</v>
      </c>
      <c r="AF35" s="93" t="str">
        <f>IFERROR(INDEX($AC$3:$AC$55,MATCH(ROWS($AE$3:AE35),$AE$3:$AE$55,0)),"")</f>
        <v>MUS001 - Music</v>
      </c>
    </row>
    <row r="36" spans="1:32" x14ac:dyDescent="0.25">
      <c r="D36" s="30">
        <v>42966</v>
      </c>
      <c r="E36" s="32" t="str">
        <f t="shared" si="8"/>
        <v>12</v>
      </c>
      <c r="F36" s="1">
        <f t="shared" si="9"/>
        <v>8</v>
      </c>
      <c r="G36" s="70"/>
      <c r="H36" s="23" t="s">
        <v>75</v>
      </c>
      <c r="I36" s="23" t="s">
        <v>157</v>
      </c>
      <c r="J36" s="23" t="s">
        <v>158</v>
      </c>
      <c r="K36" s="22">
        <f t="shared" si="2"/>
        <v>1</v>
      </c>
      <c r="L36" s="11" t="s">
        <v>71</v>
      </c>
      <c r="M36" s="22" t="s">
        <v>58</v>
      </c>
      <c r="N36" s="22" t="s">
        <v>59</v>
      </c>
      <c r="O36" s="22" t="s">
        <v>60</v>
      </c>
      <c r="P36" s="22" t="s">
        <v>61</v>
      </c>
      <c r="Q36" s="15"/>
      <c r="R36" s="74">
        <v>1119</v>
      </c>
      <c r="S36" s="74" t="s">
        <v>511</v>
      </c>
      <c r="T36" s="74"/>
      <c r="U36" s="74" t="s">
        <v>69</v>
      </c>
      <c r="V36" s="74" t="s">
        <v>70</v>
      </c>
      <c r="W36" s="15"/>
      <c r="X36" s="26" t="s">
        <v>227</v>
      </c>
      <c r="Y36" s="93">
        <f>--ISNUMBER(IFERROR(SEARCH('Cash &amp; Cheque Income'!$P$8,X36,1),""))</f>
        <v>1</v>
      </c>
      <c r="Z36" s="93">
        <f>IF(Y36=1,COUNTIF(Y$3:$Y36,1),"")</f>
        <v>34</v>
      </c>
      <c r="AA36" s="93" t="str">
        <f>IFERROR(INDEX($X$3:$X$274,MATCH(ROWS(Z$3:$Z36),$Z$3:$Z$274,0)),"")</f>
        <v>1119 - Summer School</v>
      </c>
      <c r="AB36" s="17"/>
      <c r="AC36" s="27" t="str">
        <f t="shared" si="5"/>
        <v>NQT001 - Newly Qualified Teachers</v>
      </c>
      <c r="AD36" s="93">
        <f>--ISNUMBER(IFERROR(SEARCH('Cash &amp; Cheque Income'!$P$9,AC36,1),""))</f>
        <v>1</v>
      </c>
      <c r="AE36" s="93">
        <f>IF(AD36=1,COUNTIF($AD$3:AD36,1),"")</f>
        <v>34</v>
      </c>
      <c r="AF36" s="93" t="str">
        <f>IFERROR(INDEX($AC$3:$AC$55,MATCH(ROWS($AE$3:AE36),$AE$3:$AE$55,0)),"")</f>
        <v>NQT001 - Newly Qualified Teachers</v>
      </c>
    </row>
    <row r="37" spans="1:32" x14ac:dyDescent="0.25">
      <c r="A37" s="36" t="s">
        <v>475</v>
      </c>
      <c r="D37" s="30">
        <v>42967</v>
      </c>
      <c r="E37" s="32" t="str">
        <f t="shared" si="8"/>
        <v>12</v>
      </c>
      <c r="F37" s="1">
        <f t="shared" si="9"/>
        <v>8</v>
      </c>
      <c r="G37" s="70"/>
      <c r="H37" s="11" t="s">
        <v>75</v>
      </c>
      <c r="I37" s="11" t="s">
        <v>105</v>
      </c>
      <c r="J37" s="11" t="s">
        <v>106</v>
      </c>
      <c r="K37" s="22">
        <f t="shared" si="2"/>
        <v>1</v>
      </c>
      <c r="L37" s="11" t="str">
        <f>"A_"&amp;MID(I37,1,3)</f>
        <v>A_NUM</v>
      </c>
      <c r="M37" s="3" t="s">
        <v>58</v>
      </c>
      <c r="N37" s="3" t="s">
        <v>59</v>
      </c>
      <c r="O37" s="3" t="s">
        <v>60</v>
      </c>
      <c r="P37" s="3" t="s">
        <v>61</v>
      </c>
      <c r="Q37" s="15"/>
      <c r="R37" s="74">
        <v>1126</v>
      </c>
      <c r="S37" s="74" t="s">
        <v>512</v>
      </c>
      <c r="T37" s="74"/>
      <c r="U37" s="74" t="s">
        <v>157</v>
      </c>
      <c r="V37" s="74" t="s">
        <v>158</v>
      </c>
      <c r="W37" s="15"/>
      <c r="X37" s="26" t="s">
        <v>228</v>
      </c>
      <c r="Y37" s="93">
        <f>--ISNUMBER(IFERROR(SEARCH('Cash &amp; Cheque Income'!$P$8,X37,1),""))</f>
        <v>1</v>
      </c>
      <c r="Z37" s="93">
        <f>IF(Y37=1,COUNTIF(Y$3:$Y37,1),"")</f>
        <v>35</v>
      </c>
      <c r="AA37" s="93" t="str">
        <f>IFERROR(INDEX($X$3:$X$274,MATCH(ROWS(Z$3:$Z37),$Z$3:$Z$274,0)),"")</f>
        <v>1126 - Yr7 Numeracy &amp; Literacy Catchup</v>
      </c>
      <c r="AB37" s="17"/>
      <c r="AC37" s="27" t="str">
        <f t="shared" si="5"/>
        <v>NLC001 - Yr7 Numeracy and Literacy Catchup</v>
      </c>
      <c r="AD37" s="93">
        <f>--ISNUMBER(IFERROR(SEARCH('Cash &amp; Cheque Income'!$P$9,AC37,1),""))</f>
        <v>1</v>
      </c>
      <c r="AE37" s="93">
        <f>IF(AD37=1,COUNTIF($AD$3:AD37,1),"")</f>
        <v>35</v>
      </c>
      <c r="AF37" s="93" t="str">
        <f>IFERROR(INDEX($AC$3:$AC$55,MATCH(ROWS($AE$3:AE37),$AE$3:$AE$55,0)),"")</f>
        <v>NLC001 - Yr7 Numeracy and Literacy Catchup</v>
      </c>
    </row>
    <row r="38" spans="1:32" x14ac:dyDescent="0.25">
      <c r="A38" t="s">
        <v>33</v>
      </c>
      <c r="B38" s="37" t="s">
        <v>807</v>
      </c>
      <c r="D38" s="30">
        <v>42968</v>
      </c>
      <c r="E38" s="32" t="str">
        <f t="shared" si="8"/>
        <v>12</v>
      </c>
      <c r="F38" s="1">
        <f t="shared" si="9"/>
        <v>8</v>
      </c>
      <c r="G38" s="70"/>
      <c r="H38" s="4" t="s">
        <v>75</v>
      </c>
      <c r="I38" s="4" t="s">
        <v>14</v>
      </c>
      <c r="J38" s="4" t="s">
        <v>42</v>
      </c>
      <c r="K38" s="22">
        <f t="shared" si="2"/>
        <v>1</v>
      </c>
      <c r="L38" s="4" t="str">
        <f>"A_"&amp;MID(I38,1,3)</f>
        <v>A_NUR</v>
      </c>
      <c r="M38" s="3" t="s">
        <v>58</v>
      </c>
      <c r="N38" s="3" t="s">
        <v>59</v>
      </c>
      <c r="O38" s="3" t="s">
        <v>60</v>
      </c>
      <c r="P38" s="3" t="s">
        <v>61</v>
      </c>
      <c r="Q38" s="15"/>
      <c r="R38" s="74">
        <v>1127</v>
      </c>
      <c r="S38" s="74" t="s">
        <v>513</v>
      </c>
      <c r="T38" s="74"/>
      <c r="U38" s="74" t="s">
        <v>105</v>
      </c>
      <c r="V38" s="74" t="s">
        <v>106</v>
      </c>
      <c r="W38" s="15"/>
      <c r="X38" s="26" t="s">
        <v>229</v>
      </c>
      <c r="Y38" s="93">
        <f>--ISNUMBER(IFERROR(SEARCH('Cash &amp; Cheque Income'!$P$8,X38,1),""))</f>
        <v>1</v>
      </c>
      <c r="Z38" s="93">
        <f>IF(Y38=1,COUNTIF(Y$3:$Y38,1),"")</f>
        <v>36</v>
      </c>
      <c r="AA38" s="93" t="str">
        <f>IFERROR(INDEX($X$3:$X$274,MATCH(ROWS(Z$3:$Z38),$Z$3:$Z$274,0)),"")</f>
        <v>1127 - Department / Subject Income</v>
      </c>
      <c r="AB38" s="17"/>
      <c r="AC38" s="27" t="str">
        <f t="shared" si="5"/>
        <v>NUM001 - Numeracy</v>
      </c>
      <c r="AD38" s="93">
        <f>--ISNUMBER(IFERROR(SEARCH('Cash &amp; Cheque Income'!$P$9,AC38,1),""))</f>
        <v>1</v>
      </c>
      <c r="AE38" s="93">
        <f>IF(AD38=1,COUNTIF($AD$3:AD38,1),"")</f>
        <v>36</v>
      </c>
      <c r="AF38" s="93" t="str">
        <f>IFERROR(INDEX($AC$3:$AC$55,MATCH(ROWS($AE$3:AE38),$AE$3:$AE$55,0)),"")</f>
        <v>NUM001 - Numeracy</v>
      </c>
    </row>
    <row r="39" spans="1:32" x14ac:dyDescent="0.25">
      <c r="A39" t="s">
        <v>34</v>
      </c>
      <c r="B39" s="37" t="s">
        <v>808</v>
      </c>
      <c r="D39" s="30">
        <v>42969</v>
      </c>
      <c r="E39" s="32" t="str">
        <f t="shared" si="8"/>
        <v>12</v>
      </c>
      <c r="F39" s="1">
        <f t="shared" si="9"/>
        <v>8</v>
      </c>
      <c r="G39" s="70"/>
      <c r="H39" s="23" t="s">
        <v>75</v>
      </c>
      <c r="I39" s="23" t="s">
        <v>159</v>
      </c>
      <c r="J39" s="23" t="s">
        <v>160</v>
      </c>
      <c r="K39" s="22">
        <f t="shared" ref="K39:K55" si="11">COUNTIF(I:I,I39)</f>
        <v>1</v>
      </c>
      <c r="L39" s="4" t="str">
        <f>"A_"&amp;MID(I39,1,3)</f>
        <v>A_PAS</v>
      </c>
      <c r="M39" s="3" t="s">
        <v>58</v>
      </c>
      <c r="N39" s="3" t="s">
        <v>59</v>
      </c>
      <c r="O39" s="3" t="s">
        <v>60</v>
      </c>
      <c r="P39" s="3" t="s">
        <v>61</v>
      </c>
      <c r="Q39" s="15"/>
      <c r="R39" s="74">
        <v>1140</v>
      </c>
      <c r="S39" s="74" t="s">
        <v>514</v>
      </c>
      <c r="T39" s="74"/>
      <c r="U39" s="74" t="s">
        <v>14</v>
      </c>
      <c r="V39" s="74" t="s">
        <v>42</v>
      </c>
      <c r="W39" s="15"/>
      <c r="X39" s="26" t="s">
        <v>230</v>
      </c>
      <c r="Y39" s="93">
        <f>--ISNUMBER(IFERROR(SEARCH('Cash &amp; Cheque Income'!$P$8,X39,1),""))</f>
        <v>1</v>
      </c>
      <c r="Z39" s="93">
        <f>IF(Y39=1,COUNTIF(Y$3:$Y39,1),"")</f>
        <v>37</v>
      </c>
      <c r="AA39" s="93" t="str">
        <f>IFERROR(INDEX($X$3:$X$274,MATCH(ROWS(Z$3:$Z39),$Z$3:$Z$274,0)),"")</f>
        <v>1140 - Uniforms Income</v>
      </c>
      <c r="AB39" s="17"/>
      <c r="AC39" s="27" t="str">
        <f t="shared" si="5"/>
        <v>NUR001 - Nursery / Preschool</v>
      </c>
      <c r="AD39" s="93">
        <f>--ISNUMBER(IFERROR(SEARCH('Cash &amp; Cheque Income'!$P$9,AC39,1),""))</f>
        <v>1</v>
      </c>
      <c r="AE39" s="93">
        <f>IF(AD39=1,COUNTIF($AD$3:AD39,1),"")</f>
        <v>37</v>
      </c>
      <c r="AF39" s="93" t="str">
        <f>IFERROR(INDEX($AC$3:$AC$55,MATCH(ROWS($AE$3:AE39),$AE$3:$AE$55,0)),"")</f>
        <v>NUR001 - Nursery / Preschool</v>
      </c>
    </row>
    <row r="40" spans="1:32" x14ac:dyDescent="0.25">
      <c r="A40" t="s">
        <v>35</v>
      </c>
      <c r="B40" s="37" t="s">
        <v>809</v>
      </c>
      <c r="D40" s="30">
        <v>42970</v>
      </c>
      <c r="E40" s="32" t="str">
        <f t="shared" si="8"/>
        <v>12</v>
      </c>
      <c r="F40" s="1">
        <f t="shared" si="9"/>
        <v>8</v>
      </c>
      <c r="G40" s="70"/>
      <c r="H40" s="4" t="s">
        <v>75</v>
      </c>
      <c r="I40" s="4" t="s">
        <v>22</v>
      </c>
      <c r="J40" s="4" t="s">
        <v>107</v>
      </c>
      <c r="K40" s="22">
        <f t="shared" si="11"/>
        <v>1</v>
      </c>
      <c r="L40" s="4" t="str">
        <f>"A_"&amp;MID(I40,1,3)</f>
        <v>A_PHY</v>
      </c>
      <c r="M40" s="3" t="s">
        <v>125</v>
      </c>
      <c r="N40" s="3" t="s">
        <v>60</v>
      </c>
      <c r="O40" s="3" t="s">
        <v>60</v>
      </c>
      <c r="P40" s="3" t="s">
        <v>61</v>
      </c>
      <c r="Q40" s="15"/>
      <c r="R40" s="74">
        <v>1150</v>
      </c>
      <c r="S40" s="74" t="s">
        <v>515</v>
      </c>
      <c r="T40" s="74"/>
      <c r="U40" s="74" t="s">
        <v>159</v>
      </c>
      <c r="V40" s="74" t="s">
        <v>160</v>
      </c>
      <c r="W40" s="15"/>
      <c r="X40" s="26" t="s">
        <v>231</v>
      </c>
      <c r="Y40" s="93">
        <f>--ISNUMBER(IFERROR(SEARCH('Cash &amp; Cheque Income'!$P$8,X40,1),""))</f>
        <v>1</v>
      </c>
      <c r="Z40" s="93">
        <f>IF(Y40=1,COUNTIF(Y$3:$Y40,1),"")</f>
        <v>38</v>
      </c>
      <c r="AA40" s="93" t="str">
        <f>IFERROR(INDEX($X$3:$X$274,MATCH(ROWS(Z$3:$Z40),$Z$3:$Z$274,0)),"")</f>
        <v>1150 - Sponsor Income</v>
      </c>
      <c r="AB40" s="17"/>
      <c r="AC40" s="27" t="str">
        <f t="shared" si="5"/>
        <v>PAS001 - Pastoral</v>
      </c>
      <c r="AD40" s="93">
        <f>--ISNUMBER(IFERROR(SEARCH('Cash &amp; Cheque Income'!$P$9,AC40,1),""))</f>
        <v>1</v>
      </c>
      <c r="AE40" s="93">
        <f>IF(AD40=1,COUNTIF($AD$3:AD40,1),"")</f>
        <v>38</v>
      </c>
      <c r="AF40" s="93" t="str">
        <f>IFERROR(INDEX($AC$3:$AC$55,MATCH(ROWS($AE$3:AE40),$AE$3:$AE$55,0)),"")</f>
        <v>PAS001 - Pastoral</v>
      </c>
    </row>
    <row r="41" spans="1:32" x14ac:dyDescent="0.25">
      <c r="A41" t="s">
        <v>36</v>
      </c>
      <c r="B41" s="37" t="s">
        <v>810</v>
      </c>
      <c r="D41" s="30">
        <v>42971</v>
      </c>
      <c r="E41" s="32" t="str">
        <f t="shared" si="8"/>
        <v>12</v>
      </c>
      <c r="F41" s="1">
        <f t="shared" si="9"/>
        <v>8</v>
      </c>
      <c r="G41" s="70"/>
      <c r="H41" s="4" t="s">
        <v>122</v>
      </c>
      <c r="I41" s="4" t="s">
        <v>19</v>
      </c>
      <c r="J41" s="4" t="s">
        <v>123</v>
      </c>
      <c r="K41" s="22">
        <f t="shared" si="11"/>
        <v>1</v>
      </c>
      <c r="L41" s="4" t="s">
        <v>124</v>
      </c>
      <c r="M41" s="3" t="s">
        <v>58</v>
      </c>
      <c r="N41" s="3" t="s">
        <v>59</v>
      </c>
      <c r="O41" s="3" t="s">
        <v>60</v>
      </c>
      <c r="P41" s="3" t="s">
        <v>61</v>
      </c>
      <c r="Q41" s="15"/>
      <c r="R41" s="74">
        <v>1160</v>
      </c>
      <c r="S41" s="74" t="s">
        <v>516</v>
      </c>
      <c r="T41" s="74"/>
      <c r="U41" s="74" t="s">
        <v>22</v>
      </c>
      <c r="V41" s="74" t="s">
        <v>107</v>
      </c>
      <c r="W41" s="15"/>
      <c r="X41" s="26" t="s">
        <v>232</v>
      </c>
      <c r="Y41" s="93">
        <f>--ISNUMBER(IFERROR(SEARCH('Cash &amp; Cheque Income'!$P$8,X41,1),""))</f>
        <v>1</v>
      </c>
      <c r="Z41" s="93">
        <f>IF(Y41=1,COUNTIF(Y$3:$Y41,1),"")</f>
        <v>39</v>
      </c>
      <c r="AA41" s="93" t="str">
        <f>IFERROR(INDEX($X$3:$X$274,MATCH(ROWS(Z$3:$Z41),$Z$3:$Z$274,0)),"")</f>
        <v>1160 - School Direct</v>
      </c>
      <c r="AB41" s="17"/>
      <c r="AC41" s="27" t="str">
        <f t="shared" si="5"/>
        <v>PHY001 - Physical Education</v>
      </c>
      <c r="AD41" s="93">
        <f>--ISNUMBER(IFERROR(SEARCH('Cash &amp; Cheque Income'!$P$9,AC41,1),""))</f>
        <v>1</v>
      </c>
      <c r="AE41" s="93">
        <f>IF(AD41=1,COUNTIF($AD$3:AD41,1),"")</f>
        <v>39</v>
      </c>
      <c r="AF41" s="93" t="str">
        <f>IFERROR(INDEX($AC$3:$AC$55,MATCH(ROWS($AE$3:AE41),$AE$3:$AE$55,0)),"")</f>
        <v>PHY001 - Physical Education</v>
      </c>
    </row>
    <row r="42" spans="1:32" x14ac:dyDescent="0.25">
      <c r="A42" t="s">
        <v>23</v>
      </c>
      <c r="B42" s="37" t="s">
        <v>811</v>
      </c>
      <c r="D42" s="30">
        <v>42972</v>
      </c>
      <c r="E42" s="32" t="str">
        <f t="shared" si="8"/>
        <v>12</v>
      </c>
      <c r="F42" s="1">
        <f t="shared" si="9"/>
        <v>8</v>
      </c>
      <c r="G42" s="70"/>
      <c r="H42" s="23" t="s">
        <v>75</v>
      </c>
      <c r="I42" s="23" t="s">
        <v>108</v>
      </c>
      <c r="J42" s="23" t="s">
        <v>38</v>
      </c>
      <c r="K42" s="22">
        <f t="shared" si="11"/>
        <v>1</v>
      </c>
      <c r="L42" s="4" t="str">
        <f>"A_"&amp;MID(I42,1,3)</f>
        <v>A_PPR</v>
      </c>
      <c r="M42" s="22" t="s">
        <v>58</v>
      </c>
      <c r="N42" s="22" t="s">
        <v>59</v>
      </c>
      <c r="O42" s="22" t="s">
        <v>60</v>
      </c>
      <c r="P42" s="22" t="s">
        <v>61</v>
      </c>
      <c r="Q42" s="15"/>
      <c r="R42" s="74">
        <v>1170</v>
      </c>
      <c r="S42" s="74" t="s">
        <v>517</v>
      </c>
      <c r="T42" s="74"/>
      <c r="U42" s="74" t="s">
        <v>19</v>
      </c>
      <c r="V42" s="74" t="s">
        <v>123</v>
      </c>
      <c r="W42" s="15"/>
      <c r="X42" s="26" t="s">
        <v>233</v>
      </c>
      <c r="Y42" s="93">
        <f>--ISNUMBER(IFERROR(SEARCH('Cash &amp; Cheque Income'!$P$8,X42,1),""))</f>
        <v>1</v>
      </c>
      <c r="Z42" s="93">
        <f>IF(Y42=1,COUNTIF(Y$3:$Y42,1),"")</f>
        <v>40</v>
      </c>
      <c r="AA42" s="93" t="str">
        <f>IFERROR(INDEX($X$3:$X$274,MATCH(ROWS(Z$3:$Z42),$Z$3:$Z$274,0)),"")</f>
        <v>1170 - School to School Support</v>
      </c>
      <c r="AB42" s="17"/>
      <c r="AC42" s="27" t="str">
        <f t="shared" si="5"/>
        <v>PRE001 - Premises</v>
      </c>
      <c r="AD42" s="93">
        <f>--ISNUMBER(IFERROR(SEARCH('Cash &amp; Cheque Income'!$P$9,AC42,1),""))</f>
        <v>1</v>
      </c>
      <c r="AE42" s="93">
        <f>IF(AD42=1,COUNTIF($AD$3:AD42,1),"")</f>
        <v>40</v>
      </c>
      <c r="AF42" s="93" t="str">
        <f>IFERROR(INDEX($AC$3:$AC$55,MATCH(ROWS($AE$3:AE42),$AE$3:$AE$55,0)),"")</f>
        <v>PRE001 - Premises</v>
      </c>
    </row>
    <row r="43" spans="1:32" x14ac:dyDescent="0.25">
      <c r="A43" t="s">
        <v>761</v>
      </c>
      <c r="B43" s="37" t="s">
        <v>763</v>
      </c>
      <c r="D43" s="30">
        <v>42973</v>
      </c>
      <c r="E43" s="32" t="str">
        <f t="shared" si="8"/>
        <v>12</v>
      </c>
      <c r="F43" s="1">
        <f t="shared" si="9"/>
        <v>8</v>
      </c>
      <c r="G43" s="70"/>
      <c r="H43" s="11" t="s">
        <v>75</v>
      </c>
      <c r="I43" s="11" t="s">
        <v>109</v>
      </c>
      <c r="J43" s="11" t="s">
        <v>110</v>
      </c>
      <c r="K43" s="22">
        <f t="shared" si="11"/>
        <v>1</v>
      </c>
      <c r="L43" s="11" t="str">
        <f>"A_"&amp;MID(I43,1,3)</f>
        <v>A_REG</v>
      </c>
      <c r="M43" s="22" t="s">
        <v>58</v>
      </c>
      <c r="N43" s="22" t="s">
        <v>59</v>
      </c>
      <c r="O43" s="22" t="s">
        <v>60</v>
      </c>
      <c r="P43" s="22" t="s">
        <v>61</v>
      </c>
      <c r="Q43" s="15"/>
      <c r="R43" s="74">
        <v>1200</v>
      </c>
      <c r="S43" s="74" t="s">
        <v>518</v>
      </c>
      <c r="T43" s="74"/>
      <c r="U43" s="74" t="s">
        <v>108</v>
      </c>
      <c r="V43" s="74" t="s">
        <v>38</v>
      </c>
      <c r="W43" s="15"/>
      <c r="X43" s="26" t="s">
        <v>234</v>
      </c>
      <c r="Y43" s="93">
        <f>--ISNUMBER(IFERROR(SEARCH('Cash &amp; Cheque Income'!$P$8,X43,1),""))</f>
        <v>1</v>
      </c>
      <c r="Z43" s="93">
        <f>IF(Y43=1,COUNTIF(Y$3:$Y43,1),"")</f>
        <v>41</v>
      </c>
      <c r="AA43" s="93" t="str">
        <f>IFERROR(INDEX($X$3:$X$274,MATCH(ROWS(Z$3:$Z43),$Z$3:$Z$274,0)),"")</f>
        <v>1200 - Bank Interest</v>
      </c>
      <c r="AB43" s="17"/>
      <c r="AC43" s="27" t="str">
        <f t="shared" si="5"/>
        <v>PPR001 - Pupil Premium</v>
      </c>
      <c r="AD43" s="93">
        <f>--ISNUMBER(IFERROR(SEARCH('Cash &amp; Cheque Income'!$P$9,AC43,1),""))</f>
        <v>1</v>
      </c>
      <c r="AE43" s="93">
        <f>IF(AD43=1,COUNTIF($AD$3:AD43,1),"")</f>
        <v>41</v>
      </c>
      <c r="AF43" s="93" t="str">
        <f>IFERROR(INDEX($AC$3:$AC$55,MATCH(ROWS($AE$3:AE43),$AE$3:$AE$55,0)),"")</f>
        <v>PPR001 - Pupil Premium</v>
      </c>
    </row>
    <row r="44" spans="1:32" x14ac:dyDescent="0.25">
      <c r="A44" t="s">
        <v>762</v>
      </c>
      <c r="B44" s="37" t="s">
        <v>764</v>
      </c>
      <c r="D44" s="30">
        <v>42974</v>
      </c>
      <c r="E44" s="32" t="str">
        <f t="shared" si="8"/>
        <v>12</v>
      </c>
      <c r="F44" s="1">
        <f t="shared" si="9"/>
        <v>8</v>
      </c>
      <c r="G44" s="70"/>
      <c r="H44" s="11" t="s">
        <v>118</v>
      </c>
      <c r="I44" s="11" t="s">
        <v>11</v>
      </c>
      <c r="J44" s="11" t="s">
        <v>121</v>
      </c>
      <c r="K44" s="22">
        <f t="shared" si="11"/>
        <v>1</v>
      </c>
      <c r="L44" s="11" t="s">
        <v>120</v>
      </c>
      <c r="M44" s="22" t="s">
        <v>58</v>
      </c>
      <c r="N44" s="22" t="s">
        <v>59</v>
      </c>
      <c r="O44" s="22" t="s">
        <v>60</v>
      </c>
      <c r="P44" s="22" t="s">
        <v>61</v>
      </c>
      <c r="Q44" s="15"/>
      <c r="R44" s="74">
        <v>2000</v>
      </c>
      <c r="S44" s="74" t="s">
        <v>519</v>
      </c>
      <c r="T44" s="74"/>
      <c r="U44" s="74" t="s">
        <v>109</v>
      </c>
      <c r="V44" s="74" t="s">
        <v>110</v>
      </c>
      <c r="W44" s="15"/>
      <c r="X44" s="26" t="s">
        <v>235</v>
      </c>
      <c r="Y44" s="93">
        <f>--ISNUMBER(IFERROR(SEARCH('Cash &amp; Cheque Income'!$P$8,X44,1),""))</f>
        <v>1</v>
      </c>
      <c r="Z44" s="93">
        <f>IF(Y44=1,COUNTIF(Y$3:$Y44,1),"")</f>
        <v>42</v>
      </c>
      <c r="AA44" s="93" t="str">
        <f>IFERROR(INDEX($X$3:$X$274,MATCH(ROWS(Z$3:$Z44),$Z$3:$Z$274,0)),"")</f>
        <v>2000 - Teachers - Normal Pay</v>
      </c>
      <c r="AB44" s="17"/>
      <c r="AC44" s="27" t="str">
        <f t="shared" si="5"/>
        <v>REG001 - Religious Education</v>
      </c>
      <c r="AD44" s="93">
        <f>--ISNUMBER(IFERROR(SEARCH('Cash &amp; Cheque Income'!$P$9,AC44,1),""))</f>
        <v>1</v>
      </c>
      <c r="AE44" s="93">
        <f>IF(AD44=1,COUNTIF($AD$3:AD44,1),"")</f>
        <v>42</v>
      </c>
      <c r="AF44" s="93" t="str">
        <f>IFERROR(INDEX($AC$3:$AC$55,MATCH(ROWS($AE$3:AE44),$AE$3:$AE$55,0)),"")</f>
        <v>REG001 - Religious Education</v>
      </c>
    </row>
    <row r="45" spans="1:32" x14ac:dyDescent="0.25">
      <c r="A45" t="s">
        <v>791</v>
      </c>
      <c r="B45" s="37" t="s">
        <v>799</v>
      </c>
      <c r="D45" s="30">
        <v>42975</v>
      </c>
      <c r="E45" s="32" t="str">
        <f t="shared" si="8"/>
        <v>12</v>
      </c>
      <c r="F45" s="1">
        <f t="shared" si="9"/>
        <v>8</v>
      </c>
      <c r="G45" s="70"/>
      <c r="H45" s="11" t="s">
        <v>75</v>
      </c>
      <c r="I45" s="11" t="s">
        <v>111</v>
      </c>
      <c r="J45" s="11" t="s">
        <v>112</v>
      </c>
      <c r="K45" s="22">
        <f t="shared" si="11"/>
        <v>1</v>
      </c>
      <c r="L45" s="11" t="str">
        <f>"A_"&amp;MID(I45,1,3)</f>
        <v>A_SCI</v>
      </c>
      <c r="M45" s="22" t="s">
        <v>58</v>
      </c>
      <c r="N45" s="22" t="s">
        <v>59</v>
      </c>
      <c r="O45" s="22" t="s">
        <v>60</v>
      </c>
      <c r="P45" s="22" t="s">
        <v>61</v>
      </c>
      <c r="Q45" s="15"/>
      <c r="R45" s="74">
        <v>2001</v>
      </c>
      <c r="S45" s="74" t="s">
        <v>520</v>
      </c>
      <c r="T45" s="74"/>
      <c r="U45" s="74" t="s">
        <v>11</v>
      </c>
      <c r="V45" s="74" t="s">
        <v>121</v>
      </c>
      <c r="W45" s="15"/>
      <c r="X45" s="26" t="s">
        <v>236</v>
      </c>
      <c r="Y45" s="93">
        <f>--ISNUMBER(IFERROR(SEARCH('Cash &amp; Cheque Income'!$P$8,X45,1),""))</f>
        <v>1</v>
      </c>
      <c r="Z45" s="93">
        <f>IF(Y45=1,COUNTIF(Y$3:$Y45,1),"")</f>
        <v>43</v>
      </c>
      <c r="AA45" s="93" t="str">
        <f>IFERROR(INDEX($X$3:$X$274,MATCH(ROWS(Z$3:$Z45),$Z$3:$Z$274,0)),"")</f>
        <v>2001 - Teachers - Supply Teacher Pay</v>
      </c>
      <c r="AB45" s="17"/>
      <c r="AC45" s="27" t="str">
        <f t="shared" si="5"/>
        <v>SCH001 - Main School</v>
      </c>
      <c r="AD45" s="93">
        <f>--ISNUMBER(IFERROR(SEARCH('Cash &amp; Cheque Income'!$P$9,AC45,1),""))</f>
        <v>1</v>
      </c>
      <c r="AE45" s="93">
        <f>IF(AD45=1,COUNTIF($AD$3:AD45,1),"")</f>
        <v>43</v>
      </c>
      <c r="AF45" s="93" t="str">
        <f>IFERROR(INDEX($AC$3:$AC$55,MATCH(ROWS($AE$3:AE45),$AE$3:$AE$55,0)),"")</f>
        <v>SCH001 - Main School</v>
      </c>
    </row>
    <row r="46" spans="1:32" x14ac:dyDescent="0.25">
      <c r="A46" t="s">
        <v>792</v>
      </c>
      <c r="B46" s="37" t="s">
        <v>800</v>
      </c>
      <c r="D46" s="30">
        <v>42976</v>
      </c>
      <c r="E46" s="32" t="str">
        <f t="shared" si="8"/>
        <v>12</v>
      </c>
      <c r="F46" s="1">
        <f t="shared" si="9"/>
        <v>8</v>
      </c>
      <c r="G46" s="70"/>
      <c r="H46" s="11" t="s">
        <v>66</v>
      </c>
      <c r="I46" s="11" t="s">
        <v>161</v>
      </c>
      <c r="J46" s="11" t="s">
        <v>46</v>
      </c>
      <c r="K46" s="22">
        <f t="shared" si="11"/>
        <v>1</v>
      </c>
      <c r="L46" s="11" t="str">
        <f>"A_"&amp;MID(I46,1,3)</f>
        <v>A_SCM</v>
      </c>
      <c r="M46" s="22" t="s">
        <v>58</v>
      </c>
      <c r="N46" s="22" t="s">
        <v>59</v>
      </c>
      <c r="O46" s="22" t="s">
        <v>60</v>
      </c>
      <c r="P46" s="22" t="s">
        <v>61</v>
      </c>
      <c r="Q46" s="15"/>
      <c r="R46" s="74">
        <v>2002</v>
      </c>
      <c r="S46" s="74" t="s">
        <v>521</v>
      </c>
      <c r="T46" s="74"/>
      <c r="U46" s="74" t="s">
        <v>111</v>
      </c>
      <c r="V46" s="74" t="s">
        <v>112</v>
      </c>
      <c r="W46" s="15"/>
      <c r="X46" s="26" t="s">
        <v>237</v>
      </c>
      <c r="Y46" s="93">
        <f>--ISNUMBER(IFERROR(SEARCH('Cash &amp; Cheque Income'!$P$8,X46,1),""))</f>
        <v>1</v>
      </c>
      <c r="Z46" s="93">
        <f>IF(Y46=1,COUNTIF(Y$3:$Y46,1),"")</f>
        <v>44</v>
      </c>
      <c r="AA46" s="93" t="str">
        <f>IFERROR(INDEX($X$3:$X$274,MATCH(ROWS(Z$3:$Z46),$Z$3:$Z$274,0)),"")</f>
        <v>2002 - Teachers - Holiday Pay</v>
      </c>
      <c r="AB46" s="17"/>
      <c r="AC46" s="27" t="str">
        <f t="shared" si="5"/>
        <v>SCI001 - Science</v>
      </c>
      <c r="AD46" s="93">
        <f>--ISNUMBER(IFERROR(SEARCH('Cash &amp; Cheque Income'!$P$9,AC46,1),""))</f>
        <v>1</v>
      </c>
      <c r="AE46" s="93">
        <f>IF(AD46=1,COUNTIF($AD$3:AD46,1),"")</f>
        <v>44</v>
      </c>
      <c r="AF46" s="93" t="str">
        <f>IFERROR(INDEX($AC$3:$AC$55,MATCH(ROWS($AE$3:AE46),$AE$3:$AE$55,0)),"")</f>
        <v>SCI001 - Science</v>
      </c>
    </row>
    <row r="47" spans="1:32" x14ac:dyDescent="0.25">
      <c r="A47" t="s">
        <v>793</v>
      </c>
      <c r="B47" s="37" t="s">
        <v>801</v>
      </c>
      <c r="D47" s="30">
        <v>42977</v>
      </c>
      <c r="E47" s="32" t="str">
        <f t="shared" si="8"/>
        <v>12</v>
      </c>
      <c r="F47" s="1">
        <f t="shared" si="9"/>
        <v>8</v>
      </c>
      <c r="G47" s="70"/>
      <c r="H47" s="11" t="s">
        <v>68</v>
      </c>
      <c r="I47" s="11" t="s">
        <v>72</v>
      </c>
      <c r="J47" s="11" t="s">
        <v>73</v>
      </c>
      <c r="K47" s="22">
        <f t="shared" si="11"/>
        <v>1</v>
      </c>
      <c r="L47" s="11" t="s">
        <v>71</v>
      </c>
      <c r="M47" s="22" t="s">
        <v>58</v>
      </c>
      <c r="N47" s="22" t="s">
        <v>59</v>
      </c>
      <c r="O47" s="22" t="s">
        <v>60</v>
      </c>
      <c r="P47" s="22" t="s">
        <v>61</v>
      </c>
      <c r="Q47" s="15"/>
      <c r="R47" s="74">
        <v>2003</v>
      </c>
      <c r="S47" s="74" t="s">
        <v>522</v>
      </c>
      <c r="T47" s="74"/>
      <c r="U47" s="74" t="s">
        <v>72</v>
      </c>
      <c r="V47" s="74" t="s">
        <v>73</v>
      </c>
      <c r="W47" s="15"/>
      <c r="X47" s="26" t="s">
        <v>238</v>
      </c>
      <c r="Y47" s="93">
        <f>--ISNUMBER(IFERROR(SEARCH('Cash &amp; Cheque Income'!$P$8,X47,1),""))</f>
        <v>1</v>
      </c>
      <c r="Z47" s="93">
        <f>IF(Y47=1,COUNTIF(Y$3:$Y47,1),"")</f>
        <v>45</v>
      </c>
      <c r="AA47" s="93" t="str">
        <f>IFERROR(INDEX($X$3:$X$274,MATCH(ROWS(Z$3:$Z47),$Z$3:$Z$274,0)),"")</f>
        <v>2003 - Teachers - ET Teachers Pension ER</v>
      </c>
      <c r="AB47" s="17"/>
      <c r="AC47" s="27" t="str">
        <f t="shared" ref="AC47:AC55" si="12">$I47&amp;" - "&amp;$J47</f>
        <v>SDW001 - Schools Direct</v>
      </c>
      <c r="AD47" s="93">
        <f>--ISNUMBER(IFERROR(SEARCH('Cash &amp; Cheque Income'!$P$9,AC47,1),""))</f>
        <v>1</v>
      </c>
      <c r="AE47" s="93">
        <f>IF(AD47=1,COUNTIF($AD$3:AD47,1),"")</f>
        <v>45</v>
      </c>
      <c r="AF47" s="93" t="str">
        <f>IFERROR(INDEX($AC$3:$AC$55,MATCH(ROWS($AE$3:AE47),$AE$3:$AE$55,0)),"")</f>
        <v>SDW001 - Schools Direct</v>
      </c>
    </row>
    <row r="48" spans="1:32" x14ac:dyDescent="0.25">
      <c r="A48" t="s">
        <v>794</v>
      </c>
      <c r="B48" s="37" t="s">
        <v>802</v>
      </c>
      <c r="D48" s="30">
        <v>42978</v>
      </c>
      <c r="E48" s="32" t="str">
        <f t="shared" si="8"/>
        <v>12</v>
      </c>
      <c r="F48" s="1">
        <f t="shared" si="9"/>
        <v>8</v>
      </c>
      <c r="G48" s="70"/>
      <c r="H48" s="11" t="s">
        <v>75</v>
      </c>
      <c r="I48" s="11" t="s">
        <v>113</v>
      </c>
      <c r="J48" s="11" t="s">
        <v>39</v>
      </c>
      <c r="K48" s="22">
        <f t="shared" si="11"/>
        <v>1</v>
      </c>
      <c r="L48" s="11" t="str">
        <f>"A_"&amp;MID(I48,1,3)</f>
        <v>A_SEN</v>
      </c>
      <c r="M48" s="22" t="s">
        <v>58</v>
      </c>
      <c r="N48" s="22" t="s">
        <v>59</v>
      </c>
      <c r="O48" s="22" t="s">
        <v>60</v>
      </c>
      <c r="P48" s="22" t="s">
        <v>61</v>
      </c>
      <c r="Q48" s="15"/>
      <c r="R48" s="74">
        <v>2004</v>
      </c>
      <c r="S48" s="74" t="s">
        <v>523</v>
      </c>
      <c r="T48" s="74"/>
      <c r="U48" s="74" t="s">
        <v>113</v>
      </c>
      <c r="V48" s="74" t="s">
        <v>39</v>
      </c>
      <c r="W48" s="15"/>
      <c r="X48" s="26" t="s">
        <v>239</v>
      </c>
      <c r="Y48" s="93">
        <f>--ISNUMBER(IFERROR(SEARCH('Cash &amp; Cheque Income'!$P$8,X48,1),""))</f>
        <v>1</v>
      </c>
      <c r="Z48" s="93">
        <f>IF(Y48=1,COUNTIF(Y$3:$Y48,1),"")</f>
        <v>46</v>
      </c>
      <c r="AA48" s="93" t="str">
        <f>IFERROR(INDEX($X$3:$X$274,MATCH(ROWS(Z$3:$Z48),$Z$3:$Z$274,0)),"")</f>
        <v>2004 - Teachers - Childcare Vouchers</v>
      </c>
      <c r="AB48" s="17"/>
      <c r="AC48" s="27" t="str">
        <f t="shared" si="12"/>
        <v>SEN001 - SEN</v>
      </c>
      <c r="AD48" s="93">
        <f>--ISNUMBER(IFERROR(SEARCH('Cash &amp; Cheque Income'!$P$9,AC48,1),""))</f>
        <v>1</v>
      </c>
      <c r="AE48" s="93">
        <f>IF(AD48=1,COUNTIF($AD$3:AD48,1),"")</f>
        <v>46</v>
      </c>
      <c r="AF48" s="93" t="str">
        <f>IFERROR(INDEX($AC$3:$AC$55,MATCH(ROWS($AE$3:AE48),$AE$3:$AE$55,0)),"")</f>
        <v>SEN001 - SEN</v>
      </c>
    </row>
    <row r="49" spans="1:32" x14ac:dyDescent="0.25">
      <c r="A49" t="s">
        <v>795</v>
      </c>
      <c r="B49" s="37" t="s">
        <v>803</v>
      </c>
      <c r="D49" s="30">
        <v>42979</v>
      </c>
      <c r="E49" s="32" t="str">
        <f t="shared" ref="E49:E112" si="13">VLOOKUP(F49,$D$3:$E$14,2,FALSE)</f>
        <v>01</v>
      </c>
      <c r="F49" s="1">
        <f t="shared" ref="F49:F112" si="14">MONTH(D49)</f>
        <v>9</v>
      </c>
      <c r="G49" s="70"/>
      <c r="H49" s="11" t="s">
        <v>162</v>
      </c>
      <c r="I49" s="11" t="s">
        <v>163</v>
      </c>
      <c r="J49" s="11" t="s">
        <v>164</v>
      </c>
      <c r="K49" s="22">
        <f t="shared" si="11"/>
        <v>1</v>
      </c>
      <c r="L49" s="11" t="str">
        <f>"A_"&amp;MID(I49,1,3)</f>
        <v>A_SFD</v>
      </c>
      <c r="M49" s="22" t="s">
        <v>58</v>
      </c>
      <c r="N49" s="22" t="s">
        <v>59</v>
      </c>
      <c r="O49" s="22" t="s">
        <v>60</v>
      </c>
      <c r="P49" s="22" t="s">
        <v>61</v>
      </c>
      <c r="Q49" s="15"/>
      <c r="R49" s="74">
        <v>2005</v>
      </c>
      <c r="S49" s="74" t="s">
        <v>524</v>
      </c>
      <c r="T49" s="74"/>
      <c r="U49" s="74" t="s">
        <v>163</v>
      </c>
      <c r="V49" s="74" t="s">
        <v>164</v>
      </c>
      <c r="W49" s="15"/>
      <c r="X49" s="26" t="s">
        <v>240</v>
      </c>
      <c r="Y49" s="93">
        <f>--ISNUMBER(IFERROR(SEARCH('Cash &amp; Cheque Income'!$P$8,X49,1),""))</f>
        <v>1</v>
      </c>
      <c r="Z49" s="93">
        <f>IF(Y49=1,COUNTIF(Y$3:$Y49,1),"")</f>
        <v>47</v>
      </c>
      <c r="AA49" s="93" t="str">
        <f>IFERROR(INDEX($X$3:$X$274,MATCH(ROWS(Z$3:$Z49),$Z$3:$Z$274,0)),"")</f>
        <v>2005 - Teachers - Employers NI</v>
      </c>
      <c r="AB49" s="17"/>
      <c r="AC49" s="27" t="str">
        <f t="shared" si="12"/>
        <v>SFD001 - School Fund (Legacy)</v>
      </c>
      <c r="AD49" s="93">
        <f>--ISNUMBER(IFERROR(SEARCH('Cash &amp; Cheque Income'!$P$9,AC49,1),""))</f>
        <v>1</v>
      </c>
      <c r="AE49" s="93">
        <f>IF(AD49=1,COUNTIF($AD$3:AD49,1),"")</f>
        <v>47</v>
      </c>
      <c r="AF49" s="93" t="str">
        <f>IFERROR(INDEX($AC$3:$AC$55,MATCH(ROWS($AE$3:AE49),$AE$3:$AE$55,0)),"")</f>
        <v>SFD001 - School Fund (Legacy)</v>
      </c>
    </row>
    <row r="50" spans="1:32" x14ac:dyDescent="0.25">
      <c r="A50" t="s">
        <v>796</v>
      </c>
      <c r="B50" s="37" t="s">
        <v>804</v>
      </c>
      <c r="D50" s="30">
        <v>42980</v>
      </c>
      <c r="E50" s="32" t="str">
        <f t="shared" si="13"/>
        <v>01</v>
      </c>
      <c r="F50" s="1">
        <f t="shared" si="14"/>
        <v>9</v>
      </c>
      <c r="G50" s="70"/>
      <c r="H50" s="11" t="s">
        <v>75</v>
      </c>
      <c r="I50" s="11" t="s">
        <v>114</v>
      </c>
      <c r="J50" s="11" t="s">
        <v>115</v>
      </c>
      <c r="K50" s="22">
        <f t="shared" si="11"/>
        <v>1</v>
      </c>
      <c r="L50" s="11" t="str">
        <f>"A_"&amp;MID(I50,1,3)</f>
        <v>A_SLT</v>
      </c>
      <c r="M50" s="3" t="s">
        <v>58</v>
      </c>
      <c r="N50" s="3" t="s">
        <v>59</v>
      </c>
      <c r="O50" s="3" t="s">
        <v>60</v>
      </c>
      <c r="P50" s="3" t="s">
        <v>61</v>
      </c>
      <c r="Q50" s="15"/>
      <c r="R50" s="74">
        <v>2006</v>
      </c>
      <c r="S50" s="74" t="s">
        <v>525</v>
      </c>
      <c r="T50" s="74"/>
      <c r="U50" s="74" t="s">
        <v>114</v>
      </c>
      <c r="V50" s="74" t="s">
        <v>115</v>
      </c>
      <c r="W50" s="15"/>
      <c r="X50" s="26" t="s">
        <v>241</v>
      </c>
      <c r="Y50" s="93">
        <f>--ISNUMBER(IFERROR(SEARCH('Cash &amp; Cheque Income'!$P$8,X50,1),""))</f>
        <v>1</v>
      </c>
      <c r="Z50" s="93">
        <f>IF(Y50=1,COUNTIF(Y$3:$Y50,1),"")</f>
        <v>48</v>
      </c>
      <c r="AA50" s="93" t="str">
        <f>IFERROR(INDEX($X$3:$X$274,MATCH(ROWS(Z$3:$Z50),$Z$3:$Z$274,0)),"")</f>
        <v>2006 - Teachers - Living Wage</v>
      </c>
      <c r="AB50" s="17"/>
      <c r="AC50" s="27" t="str">
        <f t="shared" si="12"/>
        <v>SLT001 - Senior Leadership Team</v>
      </c>
      <c r="AD50" s="93">
        <f>--ISNUMBER(IFERROR(SEARCH('Cash &amp; Cheque Income'!$P$9,AC50,1),""))</f>
        <v>1</v>
      </c>
      <c r="AE50" s="93">
        <f>IF(AD50=1,COUNTIF($AD$3:AD50,1),"")</f>
        <v>48</v>
      </c>
      <c r="AF50" s="93" t="str">
        <f>IFERROR(INDEX($AC$3:$AC$55,MATCH(ROWS($AE$3:AE50),$AE$3:$AE$55,0)),"")</f>
        <v>SLT001 - Senior Leadership Team</v>
      </c>
    </row>
    <row r="51" spans="1:32" x14ac:dyDescent="0.25">
      <c r="A51" t="s">
        <v>797</v>
      </c>
      <c r="B51" s="37" t="s">
        <v>805</v>
      </c>
      <c r="D51" s="30">
        <v>42981</v>
      </c>
      <c r="E51" s="32" t="str">
        <f t="shared" si="13"/>
        <v>01</v>
      </c>
      <c r="F51" s="1">
        <f t="shared" si="14"/>
        <v>9</v>
      </c>
      <c r="G51" s="70"/>
      <c r="H51" s="23" t="s">
        <v>75</v>
      </c>
      <c r="I51" s="23" t="s">
        <v>165</v>
      </c>
      <c r="J51" s="23" t="s">
        <v>45</v>
      </c>
      <c r="K51" s="22">
        <f t="shared" si="11"/>
        <v>1</v>
      </c>
      <c r="L51" s="4" t="str">
        <f>"A_"&amp;MID(I51,1,3)</f>
        <v>A_SUM</v>
      </c>
      <c r="M51" s="22" t="s">
        <v>58</v>
      </c>
      <c r="N51" s="22" t="s">
        <v>59</v>
      </c>
      <c r="O51" s="22" t="s">
        <v>60</v>
      </c>
      <c r="P51" s="22" t="s">
        <v>61</v>
      </c>
      <c r="Q51" s="15"/>
      <c r="R51" s="74">
        <v>2007</v>
      </c>
      <c r="S51" s="74" t="s">
        <v>526</v>
      </c>
      <c r="T51" s="74"/>
      <c r="U51" s="74" t="s">
        <v>165</v>
      </c>
      <c r="V51" s="74" t="s">
        <v>45</v>
      </c>
      <c r="W51" s="15"/>
      <c r="X51" s="26" t="s">
        <v>242</v>
      </c>
      <c r="Y51" s="93">
        <f>--ISNUMBER(IFERROR(SEARCH('Cash &amp; Cheque Income'!$P$8,X51,1),""))</f>
        <v>1</v>
      </c>
      <c r="Z51" s="93">
        <f>IF(Y51=1,COUNTIF(Y$3:$Y51,1),"")</f>
        <v>49</v>
      </c>
      <c r="AA51" s="93" t="str">
        <f>IFERROR(INDEX($X$3:$X$274,MATCH(ROWS(Z$3:$Z51),$Z$3:$Z$274,0)),"")</f>
        <v>2007 - Teachers - Monetary diff</v>
      </c>
      <c r="AB51" s="17"/>
      <c r="AC51" s="27" t="str">
        <f t="shared" si="12"/>
        <v>SUM001 - Summer School</v>
      </c>
      <c r="AD51" s="93">
        <f>--ISNUMBER(IFERROR(SEARCH('Cash &amp; Cheque Income'!$P$9,AC51,1),""))</f>
        <v>1</v>
      </c>
      <c r="AE51" s="93">
        <f>IF(AD51=1,COUNTIF($AD$3:AD51,1),"")</f>
        <v>49</v>
      </c>
      <c r="AF51" s="93" t="str">
        <f>IFERROR(INDEX($AC$3:$AC$55,MATCH(ROWS($AE$3:AE51),$AE$3:$AE$55,0)),"")</f>
        <v>SUM001 - Summer School</v>
      </c>
    </row>
    <row r="52" spans="1:32" x14ac:dyDescent="0.25">
      <c r="A52" t="s">
        <v>798</v>
      </c>
      <c r="B52" s="37" t="s">
        <v>806</v>
      </c>
      <c r="D52" s="30">
        <v>42982</v>
      </c>
      <c r="E52" s="32" t="str">
        <f t="shared" si="13"/>
        <v>01</v>
      </c>
      <c r="F52" s="1">
        <f t="shared" si="14"/>
        <v>9</v>
      </c>
      <c r="G52" s="70"/>
      <c r="H52" s="11" t="s">
        <v>68</v>
      </c>
      <c r="I52" s="11" t="s">
        <v>21</v>
      </c>
      <c r="J52" s="11" t="s">
        <v>74</v>
      </c>
      <c r="K52" s="22">
        <f t="shared" si="11"/>
        <v>1</v>
      </c>
      <c r="L52" s="11" t="s">
        <v>71</v>
      </c>
      <c r="M52" s="22" t="s">
        <v>58</v>
      </c>
      <c r="N52" s="22" t="s">
        <v>59</v>
      </c>
      <c r="O52" s="22" t="s">
        <v>60</v>
      </c>
      <c r="P52" s="22" t="s">
        <v>61</v>
      </c>
      <c r="Q52" s="15"/>
      <c r="R52" s="74">
        <v>2008</v>
      </c>
      <c r="S52" s="74" t="s">
        <v>527</v>
      </c>
      <c r="T52" s="74"/>
      <c r="U52" s="74" t="s">
        <v>21</v>
      </c>
      <c r="V52" s="74" t="s">
        <v>74</v>
      </c>
      <c r="W52" s="15"/>
      <c r="X52" s="26" t="s">
        <v>243</v>
      </c>
      <c r="Y52" s="93">
        <f>--ISNUMBER(IFERROR(SEARCH('Cash &amp; Cheque Income'!$P$8,X52,1),""))</f>
        <v>1</v>
      </c>
      <c r="Z52" s="93">
        <f>IF(Y52=1,COUNTIF(Y$3:$Y52,1),"")</f>
        <v>50</v>
      </c>
      <c r="AA52" s="93" t="str">
        <f>IFERROR(INDEX($X$3:$X$274,MATCH(ROWS(Z$3:$Z52),$Z$3:$Z$274,0)),"")</f>
        <v>2008 - Teachers - Additional Hours</v>
      </c>
      <c r="AB52" s="17"/>
      <c r="AC52" s="27" t="str">
        <f t="shared" si="12"/>
        <v>STS001 - School To School Support</v>
      </c>
      <c r="AD52" s="93">
        <f>--ISNUMBER(IFERROR(SEARCH('Cash &amp; Cheque Income'!$P$9,AC52,1),""))</f>
        <v>1</v>
      </c>
      <c r="AE52" s="93">
        <f>IF(AD52=1,COUNTIF($AD$3:AD52,1),"")</f>
        <v>50</v>
      </c>
      <c r="AF52" s="93" t="str">
        <f>IFERROR(INDEX($AC$3:$AC$55,MATCH(ROWS($AE$3:AE52),$AE$3:$AE$55,0)),"")</f>
        <v>STS001 - School To School Support</v>
      </c>
    </row>
    <row r="53" spans="1:32" x14ac:dyDescent="0.25">
      <c r="D53" s="30">
        <v>42983</v>
      </c>
      <c r="E53" s="32" t="str">
        <f t="shared" si="13"/>
        <v>01</v>
      </c>
      <c r="F53" s="1">
        <f t="shared" si="14"/>
        <v>9</v>
      </c>
      <c r="G53" s="70"/>
      <c r="H53" s="11" t="s">
        <v>75</v>
      </c>
      <c r="I53" s="11" t="s">
        <v>179</v>
      </c>
      <c r="J53" s="11" t="s">
        <v>180</v>
      </c>
      <c r="K53" s="22">
        <f t="shared" si="11"/>
        <v>1</v>
      </c>
      <c r="L53" s="11" t="s">
        <v>71</v>
      </c>
      <c r="M53" s="22" t="s">
        <v>58</v>
      </c>
      <c r="N53" s="22" t="s">
        <v>59</v>
      </c>
      <c r="O53" s="22" t="s">
        <v>60</v>
      </c>
      <c r="P53" s="22" t="s">
        <v>61</v>
      </c>
      <c r="Q53" s="15"/>
      <c r="R53" s="74">
        <v>2009</v>
      </c>
      <c r="S53" s="74" t="s">
        <v>528</v>
      </c>
      <c r="T53" s="74"/>
      <c r="U53" s="74" t="s">
        <v>179</v>
      </c>
      <c r="V53" s="74" t="s">
        <v>180</v>
      </c>
      <c r="W53" s="15"/>
      <c r="X53" s="26" t="s">
        <v>244</v>
      </c>
      <c r="Y53" s="93">
        <f>--ISNUMBER(IFERROR(SEARCH('Cash &amp; Cheque Income'!$P$8,X53,1),""))</f>
        <v>1</v>
      </c>
      <c r="Z53" s="93">
        <f>IF(Y53=1,COUNTIF(Y$3:$Y53,1),"")</f>
        <v>51</v>
      </c>
      <c r="AA53" s="93" t="str">
        <f>IFERROR(INDEX($X$3:$X$274,MATCH(ROWS(Z$3:$Z53),$Z$3:$Z$274,0)),"")</f>
        <v>2009 - Teachers - Casual Holiday Pay</v>
      </c>
      <c r="AB53" s="17"/>
      <c r="AC53" s="27" t="str">
        <f t="shared" si="12"/>
        <v>TNY001 - Tiny Steps</v>
      </c>
      <c r="AD53" s="93">
        <f>--ISNUMBER(IFERROR(SEARCH('Cash &amp; Cheque Income'!$P$9,AC53,1),""))</f>
        <v>1</v>
      </c>
      <c r="AE53" s="93">
        <f>IF(AD53=1,COUNTIF($AD$3:AD53,1),"")</f>
        <v>51</v>
      </c>
      <c r="AF53" s="93" t="str">
        <f>IFERROR(INDEX($AC$3:$AC$55,MATCH(ROWS($AE$3:AE53),$AE$3:$AE$55,0)),"")</f>
        <v>TNY001 - Tiny Steps</v>
      </c>
    </row>
    <row r="54" spans="1:32" x14ac:dyDescent="0.25">
      <c r="D54" s="30">
        <v>42984</v>
      </c>
      <c r="E54" s="32" t="str">
        <f t="shared" si="13"/>
        <v>01</v>
      </c>
      <c r="F54" s="1">
        <f t="shared" si="14"/>
        <v>9</v>
      </c>
      <c r="G54" s="70"/>
      <c r="H54" s="11" t="s">
        <v>75</v>
      </c>
      <c r="I54" s="11" t="s">
        <v>116</v>
      </c>
      <c r="J54" s="11" t="s">
        <v>117</v>
      </c>
      <c r="K54" s="22">
        <f t="shared" si="11"/>
        <v>1</v>
      </c>
      <c r="L54" s="11" t="str">
        <f>"A_"&amp;MID(I54,1,3)</f>
        <v>A_WRL</v>
      </c>
      <c r="M54" s="22" t="s">
        <v>58</v>
      </c>
      <c r="N54" s="22" t="s">
        <v>59</v>
      </c>
      <c r="O54" s="22" t="s">
        <v>60</v>
      </c>
      <c r="P54" s="22" t="s">
        <v>61</v>
      </c>
      <c r="Q54" s="15"/>
      <c r="R54" s="74">
        <v>2010</v>
      </c>
      <c r="S54" s="74" t="s">
        <v>529</v>
      </c>
      <c r="T54" s="74"/>
      <c r="U54" s="74" t="s">
        <v>116</v>
      </c>
      <c r="V54" s="74" t="s">
        <v>117</v>
      </c>
      <c r="W54" s="15"/>
      <c r="X54" s="26" t="s">
        <v>245</v>
      </c>
      <c r="Y54" s="93">
        <f>--ISNUMBER(IFERROR(SEARCH('Cash &amp; Cheque Income'!$P$8,X54,1),""))</f>
        <v>1</v>
      </c>
      <c r="Z54" s="93">
        <f>IF(Y54=1,COUNTIF(Y$3:$Y54,1),"")</f>
        <v>52</v>
      </c>
      <c r="AA54" s="93" t="str">
        <f>IFERROR(INDEX($X$3:$X$274,MATCH(ROWS(Z$3:$Z54),$Z$3:$Z$274,0)),"")</f>
        <v>2010 - Teachers - LGPS Main Scheme</v>
      </c>
      <c r="AB54" s="17"/>
      <c r="AC54" s="27" t="str">
        <f t="shared" si="12"/>
        <v>WRL001 - Work Related Learning</v>
      </c>
      <c r="AD54" s="93">
        <f>--ISNUMBER(IFERROR(SEARCH('Cash &amp; Cheque Income'!$P$9,AC54,1),""))</f>
        <v>1</v>
      </c>
      <c r="AE54" s="93">
        <f>IF(AD54=1,COUNTIF($AD$3:AD54,1),"")</f>
        <v>52</v>
      </c>
      <c r="AF54" s="93" t="str">
        <f>IFERROR(INDEX($AC$3:$AC$55,MATCH(ROWS($AE$3:AE54),$AE$3:$AE$55,0)),"")</f>
        <v>WRL001 - Work Related Learning</v>
      </c>
    </row>
    <row r="55" spans="1:32" x14ac:dyDescent="0.25">
      <c r="D55" s="30">
        <v>42985</v>
      </c>
      <c r="E55" s="32" t="str">
        <f t="shared" si="13"/>
        <v>01</v>
      </c>
      <c r="F55" s="1">
        <f t="shared" si="14"/>
        <v>9</v>
      </c>
      <c r="G55" s="70"/>
      <c r="H55" s="11" t="s">
        <v>126</v>
      </c>
      <c r="I55" s="11" t="s">
        <v>759</v>
      </c>
      <c r="J55" s="11" t="s">
        <v>760</v>
      </c>
      <c r="K55" s="22">
        <f t="shared" si="11"/>
        <v>1</v>
      </c>
      <c r="L55" s="11" t="s">
        <v>127</v>
      </c>
      <c r="M55" s="22" t="s">
        <v>58</v>
      </c>
      <c r="N55" s="22" t="s">
        <v>59</v>
      </c>
      <c r="O55" s="22" t="s">
        <v>60</v>
      </c>
      <c r="P55" s="22" t="s">
        <v>61</v>
      </c>
      <c r="Q55" s="15"/>
      <c r="R55" s="74">
        <v>2011</v>
      </c>
      <c r="S55" s="74" t="s">
        <v>530</v>
      </c>
      <c r="T55" s="74"/>
      <c r="U55" s="74" t="s">
        <v>759</v>
      </c>
      <c r="V55" s="74" t="s">
        <v>760</v>
      </c>
      <c r="W55" s="15"/>
      <c r="X55" s="26" t="s">
        <v>246</v>
      </c>
      <c r="Y55" s="93">
        <f>--ISNUMBER(IFERROR(SEARCH('Cash &amp; Cheque Income'!$P$8,X55,1),""))</f>
        <v>1</v>
      </c>
      <c r="Z55" s="93">
        <f>IF(Y55=1,COUNTIF(Y$3:$Y55,1),"")</f>
        <v>53</v>
      </c>
      <c r="AA55" s="93" t="str">
        <f>IFERROR(INDEX($X$3:$X$274,MATCH(ROWS(Z$3:$Z55),$Z$3:$Z$274,0)),"")</f>
        <v>2011 - Teachers - Cash Safeguard</v>
      </c>
      <c r="AB55" s="17"/>
      <c r="AC55" s="27" t="str">
        <f t="shared" si="12"/>
        <v>TRP001 - School Trips</v>
      </c>
      <c r="AD55" s="93">
        <f>--ISNUMBER(IFERROR(SEARCH('Cash &amp; Cheque Income'!$P$9,AC55,1),""))</f>
        <v>1</v>
      </c>
      <c r="AE55" s="93">
        <f>IF(AD55=1,COUNTIF($AD$3:AD55,1),"")</f>
        <v>53</v>
      </c>
      <c r="AF55" s="93" t="str">
        <f>IFERROR(INDEX($AC$3:$AC$55,MATCH(ROWS($AE$3:AE55),$AE$3:$AE$55,0)),"")</f>
        <v>TRP001 - School Trips</v>
      </c>
    </row>
    <row r="56" spans="1:32" x14ac:dyDescent="0.25">
      <c r="D56" s="30">
        <v>42986</v>
      </c>
      <c r="E56" s="32" t="str">
        <f t="shared" si="13"/>
        <v>01</v>
      </c>
      <c r="F56" s="1">
        <f t="shared" si="14"/>
        <v>9</v>
      </c>
      <c r="G56" s="70"/>
      <c r="H56" s="11"/>
      <c r="I56" s="11"/>
      <c r="J56" s="11"/>
      <c r="K56" s="22"/>
      <c r="L56" s="11"/>
      <c r="M56" s="22"/>
      <c r="N56" s="22"/>
      <c r="O56" s="22"/>
      <c r="P56" s="22"/>
      <c r="Q56" s="15"/>
      <c r="R56" s="74">
        <v>2012</v>
      </c>
      <c r="S56" s="74" t="s">
        <v>531</v>
      </c>
      <c r="T56" s="74"/>
      <c r="U56" s="74"/>
      <c r="V56" s="74"/>
      <c r="W56" s="15"/>
      <c r="X56" s="26" t="s">
        <v>247</v>
      </c>
      <c r="Y56" s="93">
        <f>--ISNUMBER(IFERROR(SEARCH('Cash &amp; Cheque Income'!$P$8,X56,1),""))</f>
        <v>1</v>
      </c>
      <c r="Z56" s="93">
        <f>IF(Y56=1,COUNTIF(Y$3:$Y56,1),"")</f>
        <v>54</v>
      </c>
      <c r="AA56" s="93" t="str">
        <f>IFERROR(INDEX($X$3:$X$274,MATCH(ROWS(Z$3:$Z56),$Z$3:$Z$274,0)),"")</f>
        <v>2012 - Teachers - Pay Protection</v>
      </c>
      <c r="AB56" s="17"/>
      <c r="AC56" s="27"/>
      <c r="AD56" s="93"/>
      <c r="AE56" s="93"/>
      <c r="AF56" s="93"/>
    </row>
    <row r="57" spans="1:32" x14ac:dyDescent="0.25">
      <c r="D57" s="30">
        <v>42987</v>
      </c>
      <c r="E57" s="32" t="str">
        <f t="shared" si="13"/>
        <v>01</v>
      </c>
      <c r="F57" s="1">
        <f t="shared" si="14"/>
        <v>9</v>
      </c>
      <c r="G57" s="70"/>
      <c r="H57" s="11"/>
      <c r="I57" s="11"/>
      <c r="J57" s="11"/>
      <c r="K57" s="22"/>
      <c r="L57" s="11"/>
      <c r="M57" s="22"/>
      <c r="N57" s="22"/>
      <c r="O57" s="22"/>
      <c r="P57" s="22"/>
      <c r="Q57" s="15"/>
      <c r="R57" s="74">
        <v>2013</v>
      </c>
      <c r="S57" s="74" t="s">
        <v>532</v>
      </c>
      <c r="T57" s="74"/>
      <c r="U57" s="74"/>
      <c r="V57" s="74"/>
      <c r="W57" s="15"/>
      <c r="X57" s="26" t="s">
        <v>248</v>
      </c>
      <c r="Y57" s="93">
        <f>--ISNUMBER(IFERROR(SEARCH('Cash &amp; Cheque Income'!$P$8,X57,1),""))</f>
        <v>1</v>
      </c>
      <c r="Z57" s="93">
        <f>IF(Y57=1,COUNTIF(Y$3:$Y57,1),"")</f>
        <v>55</v>
      </c>
      <c r="AA57" s="93" t="str">
        <f>IFERROR(INDEX($X$3:$X$274,MATCH(ROWS(Z$3:$Z57),$Z$3:$Z$274,0)),"")</f>
        <v>2013 - Teachers - Special Needs Resp</v>
      </c>
      <c r="AB57" s="17"/>
      <c r="AC57" s="27"/>
      <c r="AD57" s="93"/>
      <c r="AE57" s="93"/>
      <c r="AF57" s="93"/>
    </row>
    <row r="58" spans="1:32" x14ac:dyDescent="0.25">
      <c r="D58" s="30">
        <v>42988</v>
      </c>
      <c r="E58" s="32" t="str">
        <f t="shared" si="13"/>
        <v>01</v>
      </c>
      <c r="F58" s="1">
        <f t="shared" si="14"/>
        <v>9</v>
      </c>
      <c r="G58" s="70"/>
      <c r="H58" s="11"/>
      <c r="I58" s="11"/>
      <c r="J58" s="11"/>
      <c r="K58" s="22"/>
      <c r="L58" s="11"/>
      <c r="M58" s="22"/>
      <c r="N58" s="22"/>
      <c r="O58" s="22"/>
      <c r="P58" s="22"/>
      <c r="Q58" s="15"/>
      <c r="R58" s="74">
        <v>2014</v>
      </c>
      <c r="S58" s="74" t="s">
        <v>533</v>
      </c>
      <c r="T58" s="74"/>
      <c r="U58" s="74"/>
      <c r="V58" s="74"/>
      <c r="W58" s="15"/>
      <c r="X58" s="26" t="s">
        <v>249</v>
      </c>
      <c r="Y58" s="93">
        <f>--ISNUMBER(IFERROR(SEARCH('Cash &amp; Cheque Income'!$P$8,X58,1),""))</f>
        <v>1</v>
      </c>
      <c r="Z58" s="93">
        <f>IF(Y58=1,COUNTIF(Y$3:$Y58,1),"")</f>
        <v>56</v>
      </c>
      <c r="AA58" s="93" t="str">
        <f>IFERROR(INDEX($X$3:$X$274,MATCH(ROWS(Z$3:$Z58),$Z$3:$Z$274,0)),"")</f>
        <v>2014 - Teachers - TLR2 Payment</v>
      </c>
      <c r="AB58" s="17"/>
      <c r="AC58" s="27"/>
      <c r="AD58" s="93"/>
      <c r="AE58" s="93"/>
      <c r="AF58" s="93"/>
    </row>
    <row r="59" spans="1:32" x14ac:dyDescent="0.25">
      <c r="D59" s="30">
        <v>42989</v>
      </c>
      <c r="E59" s="32" t="str">
        <f t="shared" si="13"/>
        <v>01</v>
      </c>
      <c r="F59" s="1">
        <f t="shared" si="14"/>
        <v>9</v>
      </c>
      <c r="G59" s="70"/>
      <c r="H59" s="11"/>
      <c r="I59" s="11"/>
      <c r="J59" s="11"/>
      <c r="K59" s="22"/>
      <c r="L59" s="11"/>
      <c r="M59" s="22"/>
      <c r="N59" s="22"/>
      <c r="O59" s="22"/>
      <c r="P59" s="22"/>
      <c r="Q59" s="15"/>
      <c r="R59" s="74">
        <v>2015</v>
      </c>
      <c r="S59" s="74" t="s">
        <v>534</v>
      </c>
      <c r="T59" s="74"/>
      <c r="U59" s="74"/>
      <c r="V59" s="74"/>
      <c r="W59" s="15"/>
      <c r="X59" s="26" t="s">
        <v>250</v>
      </c>
      <c r="Y59" s="93">
        <f>--ISNUMBER(IFERROR(SEARCH('Cash &amp; Cheque Income'!$P$8,X59,1),""))</f>
        <v>1</v>
      </c>
      <c r="Z59" s="93">
        <f>IF(Y59=1,COUNTIF(Y$3:$Y59,1),"")</f>
        <v>57</v>
      </c>
      <c r="AA59" s="93" t="str">
        <f>IFERROR(INDEX($X$3:$X$274,MATCH(ROWS(Z$3:$Z59),$Z$3:$Z$274,0)),"")</f>
        <v>2015 - Teachers - Overtime</v>
      </c>
      <c r="AB59" s="17"/>
      <c r="AC59" s="27"/>
      <c r="AD59" s="93"/>
      <c r="AE59" s="93"/>
      <c r="AF59" s="93"/>
    </row>
    <row r="60" spans="1:32" x14ac:dyDescent="0.25">
      <c r="D60" s="30">
        <v>42990</v>
      </c>
      <c r="E60" s="32" t="str">
        <f t="shared" si="13"/>
        <v>01</v>
      </c>
      <c r="F60" s="1">
        <f t="shared" si="14"/>
        <v>9</v>
      </c>
      <c r="G60" s="70"/>
      <c r="H60" s="11"/>
      <c r="I60" s="11"/>
      <c r="J60" s="11"/>
      <c r="K60" s="22"/>
      <c r="L60" s="11"/>
      <c r="M60" s="22"/>
      <c r="N60" s="22"/>
      <c r="O60" s="22"/>
      <c r="P60" s="22"/>
      <c r="Q60" s="15"/>
      <c r="R60" s="74">
        <v>2048</v>
      </c>
      <c r="S60" s="74" t="s">
        <v>535</v>
      </c>
      <c r="T60" s="74"/>
      <c r="U60" s="74"/>
      <c r="V60" s="74"/>
      <c r="W60" s="15"/>
      <c r="X60" s="26" t="s">
        <v>251</v>
      </c>
      <c r="Y60" s="93">
        <f>--ISNUMBER(IFERROR(SEARCH('Cash &amp; Cheque Income'!$P$8,X60,1),""))</f>
        <v>1</v>
      </c>
      <c r="Z60" s="93">
        <f>IF(Y60=1,COUNTIF(Y$3:$Y60,1),"")</f>
        <v>58</v>
      </c>
      <c r="AA60" s="93" t="str">
        <f>IFERROR(INDEX($X$3:$X$274,MATCH(ROWS(Z$3:$Z60),$Z$3:$Z$274,0)),"")</f>
        <v>2048 - Teachers - Occ Sick Half</v>
      </c>
      <c r="AB60" s="17"/>
      <c r="AC60" s="27"/>
      <c r="AD60" s="93"/>
      <c r="AE60" s="93"/>
      <c r="AF60" s="93"/>
    </row>
    <row r="61" spans="1:32" x14ac:dyDescent="0.25">
      <c r="D61" s="30">
        <v>42991</v>
      </c>
      <c r="E61" s="32" t="str">
        <f t="shared" si="13"/>
        <v>01</v>
      </c>
      <c r="F61" s="1">
        <f t="shared" si="14"/>
        <v>9</v>
      </c>
      <c r="G61" s="70"/>
      <c r="H61" s="11"/>
      <c r="I61" s="11"/>
      <c r="J61" s="11"/>
      <c r="K61" s="22"/>
      <c r="L61" s="11"/>
      <c r="M61" s="22"/>
      <c r="N61" s="22"/>
      <c r="O61" s="22"/>
      <c r="P61" s="22"/>
      <c r="Q61" s="15"/>
      <c r="R61" s="74">
        <v>2049</v>
      </c>
      <c r="S61" s="74" t="s">
        <v>536</v>
      </c>
      <c r="T61" s="74"/>
      <c r="U61" s="74"/>
      <c r="V61" s="74"/>
      <c r="W61" s="15"/>
      <c r="X61" s="26" t="s">
        <v>252</v>
      </c>
      <c r="Y61" s="93">
        <f>--ISNUMBER(IFERROR(SEARCH('Cash &amp; Cheque Income'!$P$8,X61,1),""))</f>
        <v>1</v>
      </c>
      <c r="Z61" s="93">
        <f>IF(Y61=1,COUNTIF(Y$3:$Y61,1),"")</f>
        <v>59</v>
      </c>
      <c r="AA61" s="93" t="str">
        <f>IFERROR(INDEX($X$3:$X$274,MATCH(ROWS(Z$3:$Z61),$Z$3:$Z$274,0)),"")</f>
        <v>2049 - Teachers - Statutory Charge</v>
      </c>
      <c r="AB61" s="17"/>
      <c r="AC61" s="27"/>
      <c r="AD61" s="93"/>
      <c r="AE61" s="93"/>
      <c r="AF61" s="93"/>
    </row>
    <row r="62" spans="1:32" x14ac:dyDescent="0.25">
      <c r="D62" s="30">
        <v>42992</v>
      </c>
      <c r="E62" s="32" t="str">
        <f t="shared" si="13"/>
        <v>01</v>
      </c>
      <c r="F62" s="1">
        <f t="shared" si="14"/>
        <v>9</v>
      </c>
      <c r="G62" s="70"/>
      <c r="H62" s="11"/>
      <c r="I62" s="11"/>
      <c r="J62" s="11"/>
      <c r="K62" s="22"/>
      <c r="L62" s="11"/>
      <c r="M62" s="22"/>
      <c r="N62" s="22"/>
      <c r="O62" s="22"/>
      <c r="P62" s="22"/>
      <c r="Q62" s="15"/>
      <c r="R62" s="74">
        <v>2051</v>
      </c>
      <c r="S62" s="74" t="s">
        <v>537</v>
      </c>
      <c r="T62" s="74"/>
      <c r="U62" s="74"/>
      <c r="V62" s="74"/>
      <c r="W62" s="15"/>
      <c r="X62" s="26" t="s">
        <v>253</v>
      </c>
      <c r="Y62" s="93">
        <f>--ISNUMBER(IFERROR(SEARCH('Cash &amp; Cheque Income'!$P$8,X62,1),""))</f>
        <v>1</v>
      </c>
      <c r="Z62" s="93">
        <f>IF(Y62=1,COUNTIF(Y$3:$Y62,1),"")</f>
        <v>60</v>
      </c>
      <c r="AA62" s="93" t="str">
        <f>IFERROR(INDEX($X$3:$X$274,MATCH(ROWS(Z$3:$Z62),$Z$3:$Z$274,0)),"")</f>
        <v>2051 - Teachers - Statutory Pension</v>
      </c>
      <c r="AB62" s="17"/>
      <c r="AC62" s="27"/>
      <c r="AD62" s="93"/>
      <c r="AE62" s="93"/>
      <c r="AF62" s="93"/>
    </row>
    <row r="63" spans="1:32" x14ac:dyDescent="0.25">
      <c r="D63" s="30">
        <v>42993</v>
      </c>
      <c r="E63" s="32" t="str">
        <f t="shared" si="13"/>
        <v>01</v>
      </c>
      <c r="F63" s="1">
        <f t="shared" si="14"/>
        <v>9</v>
      </c>
      <c r="G63" s="70"/>
      <c r="H63" s="11"/>
      <c r="I63" s="11"/>
      <c r="J63" s="11"/>
      <c r="K63" s="22"/>
      <c r="L63" s="11"/>
      <c r="M63" s="22"/>
      <c r="N63" s="22"/>
      <c r="O63" s="22"/>
      <c r="P63" s="22"/>
      <c r="Q63" s="15"/>
      <c r="R63" s="74">
        <v>2052</v>
      </c>
      <c r="S63" s="74" t="s">
        <v>538</v>
      </c>
      <c r="T63" s="74"/>
      <c r="U63" s="74"/>
      <c r="V63" s="74"/>
      <c r="W63" s="15"/>
      <c r="X63" s="26" t="s">
        <v>254</v>
      </c>
      <c r="Y63" s="93">
        <f>--ISNUMBER(IFERROR(SEARCH('Cash &amp; Cheque Income'!$P$8,X63,1),""))</f>
        <v>1</v>
      </c>
      <c r="Z63" s="93">
        <f>IF(Y63=1,COUNTIF(Y$3:$Y63,1),"")</f>
        <v>61</v>
      </c>
      <c r="AA63" s="93" t="str">
        <f>IFERROR(INDEX($X$3:$X$274,MATCH(ROWS(Z$3:$Z63),$Z$3:$Z$274,0)),"")</f>
        <v>2052 - Teachers - Statutory Recovery</v>
      </c>
      <c r="AB63" s="17"/>
      <c r="AC63" s="27"/>
      <c r="AD63" s="93"/>
      <c r="AE63" s="93"/>
      <c r="AF63" s="93"/>
    </row>
    <row r="64" spans="1:32" x14ac:dyDescent="0.25">
      <c r="D64" s="30">
        <v>42994</v>
      </c>
      <c r="E64" s="32" t="str">
        <f t="shared" si="13"/>
        <v>01</v>
      </c>
      <c r="F64" s="1">
        <f t="shared" si="14"/>
        <v>9</v>
      </c>
      <c r="G64" s="70"/>
      <c r="H64" s="11"/>
      <c r="I64" s="11"/>
      <c r="J64" s="11"/>
      <c r="K64" s="22"/>
      <c r="L64" s="11"/>
      <c r="M64" s="22"/>
      <c r="N64" s="22"/>
      <c r="O64" s="22"/>
      <c r="P64" s="22"/>
      <c r="Q64" s="15"/>
      <c r="R64" s="74">
        <v>2100</v>
      </c>
      <c r="S64" s="74" t="s">
        <v>539</v>
      </c>
      <c r="T64" s="74"/>
      <c r="U64" s="74"/>
      <c r="V64" s="74"/>
      <c r="W64" s="15"/>
      <c r="X64" s="26" t="s">
        <v>255</v>
      </c>
      <c r="Y64" s="93">
        <f>--ISNUMBER(IFERROR(SEARCH('Cash &amp; Cheque Income'!$P$8,X64,1),""))</f>
        <v>1</v>
      </c>
      <c r="Z64" s="93">
        <f>IF(Y64=1,COUNTIF(Y$3:$Y64,1),"")</f>
        <v>62</v>
      </c>
      <c r="AA64" s="93" t="str">
        <f>IFERROR(INDEX($X$3:$X$274,MATCH(ROWS(Z$3:$Z64),$Z$3:$Z$274,0)),"")</f>
        <v>2100 - Technicians - Normal Pay</v>
      </c>
      <c r="AB64" s="17"/>
      <c r="AC64" s="27"/>
      <c r="AD64" s="93"/>
      <c r="AE64" s="93"/>
      <c r="AF64" s="93"/>
    </row>
    <row r="65" spans="1:32" x14ac:dyDescent="0.25">
      <c r="D65" s="30">
        <v>42995</v>
      </c>
      <c r="E65" s="32" t="str">
        <f t="shared" si="13"/>
        <v>01</v>
      </c>
      <c r="F65" s="1">
        <f t="shared" si="14"/>
        <v>9</v>
      </c>
      <c r="G65" s="70"/>
      <c r="H65" s="11"/>
      <c r="I65" s="11"/>
      <c r="J65" s="11"/>
      <c r="K65" s="22"/>
      <c r="L65" s="11"/>
      <c r="M65" s="22"/>
      <c r="N65" s="22"/>
      <c r="O65" s="22"/>
      <c r="P65" s="22"/>
      <c r="Q65" s="15"/>
      <c r="R65" s="74">
        <v>2101</v>
      </c>
      <c r="S65" s="74" t="s">
        <v>540</v>
      </c>
      <c r="T65" s="74"/>
      <c r="U65" s="74"/>
      <c r="V65" s="74"/>
      <c r="W65" s="15"/>
      <c r="X65" s="26" t="s">
        <v>256</v>
      </c>
      <c r="Y65" s="93">
        <f>--ISNUMBER(IFERROR(SEARCH('Cash &amp; Cheque Income'!$P$8,X65,1),""))</f>
        <v>1</v>
      </c>
      <c r="Z65" s="93">
        <f>IF(Y65=1,COUNTIF(Y$3:$Y65,1),"")</f>
        <v>63</v>
      </c>
      <c r="AA65" s="93" t="str">
        <f>IFERROR(INDEX($X$3:$X$274,MATCH(ROWS(Z$3:$Z65),$Z$3:$Z$274,0)),"")</f>
        <v>2101 - Technicians - Supply Teacher Pay</v>
      </c>
      <c r="AB65" s="17"/>
      <c r="AC65" s="27"/>
      <c r="AD65" s="93"/>
      <c r="AE65" s="93"/>
      <c r="AF65" s="93"/>
    </row>
    <row r="66" spans="1:32" x14ac:dyDescent="0.25">
      <c r="D66" s="30">
        <v>42996</v>
      </c>
      <c r="E66" s="32" t="str">
        <f t="shared" si="13"/>
        <v>01</v>
      </c>
      <c r="F66" s="1">
        <f t="shared" si="14"/>
        <v>9</v>
      </c>
      <c r="G66" s="70"/>
      <c r="H66" s="11"/>
      <c r="I66" s="11"/>
      <c r="J66" s="11"/>
      <c r="K66" s="22"/>
      <c r="L66" s="11"/>
      <c r="M66" s="22"/>
      <c r="N66" s="22"/>
      <c r="O66" s="22"/>
      <c r="P66" s="22"/>
      <c r="Q66" s="15"/>
      <c r="R66" s="74">
        <v>2102</v>
      </c>
      <c r="S66" s="74" t="s">
        <v>541</v>
      </c>
      <c r="T66" s="74"/>
      <c r="U66" s="74"/>
      <c r="V66" s="74"/>
      <c r="W66" s="15"/>
      <c r="X66" s="26" t="s">
        <v>257</v>
      </c>
      <c r="Y66" s="93">
        <f>--ISNUMBER(IFERROR(SEARCH('Cash &amp; Cheque Income'!$P$8,X66,1),""))</f>
        <v>1</v>
      </c>
      <c r="Z66" s="93">
        <f>IF(Y66=1,COUNTIF(Y$3:$Y66,1),"")</f>
        <v>64</v>
      </c>
      <c r="AA66" s="93" t="str">
        <f>IFERROR(INDEX($X$3:$X$274,MATCH(ROWS(Z$3:$Z66),$Z$3:$Z$274,0)),"")</f>
        <v>2102 - Technicians - Holiday Pay</v>
      </c>
      <c r="AB66" s="17"/>
      <c r="AC66" s="27"/>
      <c r="AD66" s="93"/>
      <c r="AE66" s="93"/>
      <c r="AF66" s="93"/>
    </row>
    <row r="67" spans="1:32" x14ac:dyDescent="0.25">
      <c r="D67" s="30">
        <v>42997</v>
      </c>
      <c r="E67" s="32" t="str">
        <f t="shared" si="13"/>
        <v>01</v>
      </c>
      <c r="F67" s="1">
        <f t="shared" si="14"/>
        <v>9</v>
      </c>
      <c r="G67" s="70"/>
      <c r="H67" s="11"/>
      <c r="I67" s="11"/>
      <c r="J67" s="11"/>
      <c r="K67" s="22"/>
      <c r="L67" s="11"/>
      <c r="M67" s="22"/>
      <c r="N67" s="22"/>
      <c r="O67" s="22"/>
      <c r="P67" s="22"/>
      <c r="Q67" s="15"/>
      <c r="R67" s="74">
        <v>2104</v>
      </c>
      <c r="S67" s="74" t="s">
        <v>542</v>
      </c>
      <c r="T67" s="74"/>
      <c r="U67" s="74"/>
      <c r="V67" s="74"/>
      <c r="W67" s="15"/>
      <c r="X67" s="26" t="s">
        <v>258</v>
      </c>
      <c r="Y67" s="93">
        <f>--ISNUMBER(IFERROR(SEARCH('Cash &amp; Cheque Income'!$P$8,X67,1),""))</f>
        <v>1</v>
      </c>
      <c r="Z67" s="93">
        <f>IF(Y67=1,COUNTIF(Y$3:$Y67,1),"")</f>
        <v>65</v>
      </c>
      <c r="AA67" s="93" t="str">
        <f>IFERROR(INDEX($X$3:$X$274,MATCH(ROWS(Z$3:$Z67),$Z$3:$Z$274,0)),"")</f>
        <v>2104 - Technicians - Childcare Vouchers</v>
      </c>
      <c r="AB67" s="17"/>
      <c r="AC67" s="27"/>
      <c r="AD67" s="93"/>
      <c r="AE67" s="93"/>
      <c r="AF67" s="93"/>
    </row>
    <row r="68" spans="1:32" x14ac:dyDescent="0.25">
      <c r="D68" s="30">
        <v>42998</v>
      </c>
      <c r="E68" s="32" t="str">
        <f t="shared" si="13"/>
        <v>01</v>
      </c>
      <c r="F68" s="1">
        <f t="shared" si="14"/>
        <v>9</v>
      </c>
      <c r="G68" s="70"/>
      <c r="H68" s="11"/>
      <c r="I68" s="11"/>
      <c r="J68" s="11"/>
      <c r="K68" s="22"/>
      <c r="L68" s="11"/>
      <c r="M68" s="22"/>
      <c r="N68" s="22"/>
      <c r="O68" s="22"/>
      <c r="P68" s="22"/>
      <c r="Q68" s="15"/>
      <c r="R68" s="74">
        <v>2105</v>
      </c>
      <c r="S68" s="74" t="s">
        <v>543</v>
      </c>
      <c r="T68" s="74"/>
      <c r="U68" s="74"/>
      <c r="V68" s="74"/>
      <c r="W68" s="15"/>
      <c r="X68" s="26" t="s">
        <v>259</v>
      </c>
      <c r="Y68" s="93">
        <f>--ISNUMBER(IFERROR(SEARCH('Cash &amp; Cheque Income'!$P$8,X68,1),""))</f>
        <v>1</v>
      </c>
      <c r="Z68" s="93">
        <f>IF(Y68=1,COUNTIF(Y$3:$Y68,1),"")</f>
        <v>66</v>
      </c>
      <c r="AA68" s="93" t="str">
        <f>IFERROR(INDEX($X$3:$X$274,MATCH(ROWS(Z$3:$Z68),$Z$3:$Z$274,0)),"")</f>
        <v>2105 - Technicians - Employers NI</v>
      </c>
      <c r="AB68" s="17"/>
      <c r="AC68" s="27"/>
      <c r="AD68" s="93"/>
      <c r="AE68" s="93"/>
      <c r="AF68" s="93"/>
    </row>
    <row r="69" spans="1:32" x14ac:dyDescent="0.25">
      <c r="D69" s="30">
        <v>42999</v>
      </c>
      <c r="E69" s="32" t="str">
        <f t="shared" si="13"/>
        <v>01</v>
      </c>
      <c r="F69" s="1">
        <f t="shared" si="14"/>
        <v>9</v>
      </c>
      <c r="G69" s="70"/>
      <c r="H69" s="11"/>
      <c r="I69" s="11"/>
      <c r="J69" s="11"/>
      <c r="K69" s="22"/>
      <c r="L69" s="11"/>
      <c r="M69" s="22"/>
      <c r="N69" s="22"/>
      <c r="O69" s="22"/>
      <c r="P69" s="22"/>
      <c r="Q69" s="15"/>
      <c r="R69" s="74">
        <v>2106</v>
      </c>
      <c r="S69" s="74" t="s">
        <v>544</v>
      </c>
      <c r="T69" s="74"/>
      <c r="U69" s="74"/>
      <c r="V69" s="74"/>
      <c r="W69" s="15"/>
      <c r="X69" s="26" t="s">
        <v>260</v>
      </c>
      <c r="Y69" s="93">
        <f>--ISNUMBER(IFERROR(SEARCH('Cash &amp; Cheque Income'!$P$8,X69,1),""))</f>
        <v>1</v>
      </c>
      <c r="Z69" s="93">
        <f>IF(Y69=1,COUNTIF(Y$3:$Y69,1),"")</f>
        <v>67</v>
      </c>
      <c r="AA69" s="93" t="str">
        <f>IFERROR(INDEX($X$3:$X$274,MATCH(ROWS(Z$3:$Z69),$Z$3:$Z$274,0)),"")</f>
        <v>2106 - Technicians - Living Wage</v>
      </c>
      <c r="AB69" s="17"/>
      <c r="AC69" s="27"/>
      <c r="AD69" s="93"/>
      <c r="AE69" s="93"/>
      <c r="AF69" s="93"/>
    </row>
    <row r="70" spans="1:32" x14ac:dyDescent="0.25">
      <c r="A70" t="s">
        <v>781</v>
      </c>
      <c r="D70" s="30">
        <v>43000</v>
      </c>
      <c r="E70" s="32" t="str">
        <f t="shared" si="13"/>
        <v>01</v>
      </c>
      <c r="F70" s="1">
        <f t="shared" si="14"/>
        <v>9</v>
      </c>
      <c r="G70" s="70"/>
      <c r="H70" s="11"/>
      <c r="I70" s="11"/>
      <c r="J70" s="11"/>
      <c r="K70" s="22"/>
      <c r="L70" s="11"/>
      <c r="M70" s="22"/>
      <c r="N70" s="22"/>
      <c r="O70" s="22"/>
      <c r="P70" s="22"/>
      <c r="Q70" s="15"/>
      <c r="R70" s="74">
        <v>2107</v>
      </c>
      <c r="S70" s="74" t="s">
        <v>545</v>
      </c>
      <c r="T70" s="74"/>
      <c r="U70" s="74"/>
      <c r="V70" s="74"/>
      <c r="W70" s="15"/>
      <c r="X70" s="26" t="s">
        <v>261</v>
      </c>
      <c r="Y70" s="93">
        <f>--ISNUMBER(IFERROR(SEARCH('Cash &amp; Cheque Income'!$P$8,X70,1),""))</f>
        <v>1</v>
      </c>
      <c r="Z70" s="93">
        <f>IF(Y70=1,COUNTIF(Y$3:$Y70,1),"")</f>
        <v>68</v>
      </c>
      <c r="AA70" s="93" t="str">
        <f>IFERROR(INDEX($X$3:$X$274,MATCH(ROWS(Z$3:$Z70),$Z$3:$Z$274,0)),"")</f>
        <v>2107 - Technicians - Monetary diff</v>
      </c>
      <c r="AB70" s="17"/>
      <c r="AC70" s="27"/>
      <c r="AD70" s="93"/>
      <c r="AE70" s="93"/>
      <c r="AF70" s="93"/>
    </row>
    <row r="71" spans="1:32" x14ac:dyDescent="0.25">
      <c r="D71" s="30">
        <v>43001</v>
      </c>
      <c r="E71" s="32" t="str">
        <f t="shared" si="13"/>
        <v>01</v>
      </c>
      <c r="F71" s="1">
        <f t="shared" si="14"/>
        <v>9</v>
      </c>
      <c r="G71" s="70"/>
      <c r="H71" s="11"/>
      <c r="I71" s="11"/>
      <c r="J71" s="11"/>
      <c r="K71" s="22"/>
      <c r="L71" s="11"/>
      <c r="M71" s="22"/>
      <c r="N71" s="22"/>
      <c r="O71" s="22"/>
      <c r="P71" s="22"/>
      <c r="Q71" s="15"/>
      <c r="R71" s="74">
        <v>2108</v>
      </c>
      <c r="S71" s="74" t="s">
        <v>546</v>
      </c>
      <c r="T71" s="74"/>
      <c r="U71" s="74"/>
      <c r="V71" s="74"/>
      <c r="W71" s="15"/>
      <c r="X71" s="26" t="s">
        <v>262</v>
      </c>
      <c r="Y71" s="93">
        <f>--ISNUMBER(IFERROR(SEARCH('Cash &amp; Cheque Income'!$P$8,X71,1),""))</f>
        <v>1</v>
      </c>
      <c r="Z71" s="93">
        <f>IF(Y71=1,COUNTIF(Y$3:$Y71,1),"")</f>
        <v>69</v>
      </c>
      <c r="AA71" s="93" t="str">
        <f>IFERROR(INDEX($X$3:$X$274,MATCH(ROWS(Z$3:$Z71),$Z$3:$Z$274,0)),"")</f>
        <v>2108 - Technicians - Additional Hours</v>
      </c>
      <c r="AB71" s="17"/>
      <c r="AC71" s="27"/>
      <c r="AD71" s="93"/>
      <c r="AE71" s="93"/>
      <c r="AF71" s="93"/>
    </row>
    <row r="72" spans="1:32" x14ac:dyDescent="0.25">
      <c r="A72" t="s">
        <v>782</v>
      </c>
      <c r="D72" s="30">
        <v>43002</v>
      </c>
      <c r="E72" s="32" t="str">
        <f t="shared" si="13"/>
        <v>01</v>
      </c>
      <c r="F72" s="1">
        <f t="shared" si="14"/>
        <v>9</v>
      </c>
      <c r="G72" s="70"/>
      <c r="H72" s="11"/>
      <c r="I72" s="11"/>
      <c r="J72" s="11"/>
      <c r="K72" s="22"/>
      <c r="L72" s="11"/>
      <c r="M72" s="22"/>
      <c r="N72" s="22"/>
      <c r="O72" s="22"/>
      <c r="P72" s="22"/>
      <c r="Q72" s="15"/>
      <c r="R72" s="74">
        <v>2109</v>
      </c>
      <c r="S72" s="74" t="s">
        <v>547</v>
      </c>
      <c r="T72" s="74"/>
      <c r="U72" s="74"/>
      <c r="V72" s="74"/>
      <c r="W72" s="15"/>
      <c r="X72" s="26" t="s">
        <v>263</v>
      </c>
      <c r="Y72" s="93">
        <f>--ISNUMBER(IFERROR(SEARCH('Cash &amp; Cheque Income'!$P$8,X72,1),""))</f>
        <v>1</v>
      </c>
      <c r="Z72" s="93">
        <f>IF(Y72=1,COUNTIF(Y$3:$Y72,1),"")</f>
        <v>70</v>
      </c>
      <c r="AA72" s="93" t="str">
        <f>IFERROR(INDEX($X$3:$X$274,MATCH(ROWS(Z$3:$Z72),$Z$3:$Z$274,0)),"")</f>
        <v>2109 - Technicians - Casual Holiday Pay</v>
      </c>
      <c r="AB72" s="17"/>
      <c r="AC72" s="27"/>
      <c r="AD72" s="93"/>
      <c r="AE72" s="93"/>
      <c r="AF72" s="93"/>
    </row>
    <row r="73" spans="1:32" x14ac:dyDescent="0.25">
      <c r="A73" t="s">
        <v>783</v>
      </c>
      <c r="D73" s="30">
        <v>43003</v>
      </c>
      <c r="E73" s="32" t="str">
        <f t="shared" si="13"/>
        <v>01</v>
      </c>
      <c r="F73" s="1">
        <f t="shared" si="14"/>
        <v>9</v>
      </c>
      <c r="G73" s="70"/>
      <c r="H73" s="11"/>
      <c r="I73" s="11"/>
      <c r="J73" s="11"/>
      <c r="K73" s="22"/>
      <c r="L73" s="11"/>
      <c r="M73" s="22"/>
      <c r="N73" s="22"/>
      <c r="O73" s="22"/>
      <c r="P73" s="22"/>
      <c r="Q73" s="15"/>
      <c r="R73" s="74">
        <v>2110</v>
      </c>
      <c r="S73" s="74" t="s">
        <v>548</v>
      </c>
      <c r="T73" s="74"/>
      <c r="U73" s="74"/>
      <c r="V73" s="74"/>
      <c r="W73" s="15"/>
      <c r="X73" s="26" t="s">
        <v>264</v>
      </c>
      <c r="Y73" s="93">
        <f>--ISNUMBER(IFERROR(SEARCH('Cash &amp; Cheque Income'!$P$8,X73,1),""))</f>
        <v>1</v>
      </c>
      <c r="Z73" s="93">
        <f>IF(Y73=1,COUNTIF(Y$3:$Y73,1),"")</f>
        <v>71</v>
      </c>
      <c r="AA73" s="93" t="str">
        <f>IFERROR(INDEX($X$3:$X$274,MATCH(ROWS(Z$3:$Z73),$Z$3:$Z$274,0)),"")</f>
        <v>2110 - Technicians - LGPS Main Scheme</v>
      </c>
      <c r="AB73" s="17"/>
      <c r="AC73" s="27"/>
      <c r="AD73" s="93"/>
      <c r="AE73" s="93"/>
      <c r="AF73" s="93"/>
    </row>
    <row r="74" spans="1:32" x14ac:dyDescent="0.25">
      <c r="D74" s="30">
        <v>43004</v>
      </c>
      <c r="E74" s="32" t="str">
        <f t="shared" si="13"/>
        <v>01</v>
      </c>
      <c r="F74" s="1">
        <f t="shared" si="14"/>
        <v>9</v>
      </c>
      <c r="G74" s="70"/>
      <c r="H74" s="11"/>
      <c r="I74" s="11"/>
      <c r="J74" s="11"/>
      <c r="K74" s="22"/>
      <c r="L74" s="11"/>
      <c r="M74" s="22"/>
      <c r="N74" s="22"/>
      <c r="O74" s="22"/>
      <c r="P74" s="22"/>
      <c r="Q74" s="15"/>
      <c r="R74" s="74">
        <v>2111</v>
      </c>
      <c r="S74" s="74" t="s">
        <v>549</v>
      </c>
      <c r="T74" s="74"/>
      <c r="U74" s="74"/>
      <c r="V74" s="74"/>
      <c r="W74" s="15"/>
      <c r="X74" s="26" t="s">
        <v>265</v>
      </c>
      <c r="Y74" s="93">
        <f>--ISNUMBER(IFERROR(SEARCH('Cash &amp; Cheque Income'!$P$8,X74,1),""))</f>
        <v>1</v>
      </c>
      <c r="Z74" s="93">
        <f>IF(Y74=1,COUNTIF(Y$3:$Y74,1),"")</f>
        <v>72</v>
      </c>
      <c r="AA74" s="93" t="str">
        <f>IFERROR(INDEX($X$3:$X$274,MATCH(ROWS(Z$3:$Z74),$Z$3:$Z$274,0)),"")</f>
        <v>2111 - Technicians - Cash Safeguard</v>
      </c>
      <c r="AB74" s="17"/>
      <c r="AC74" s="27"/>
      <c r="AD74" s="93"/>
      <c r="AE74" s="93"/>
      <c r="AF74" s="93"/>
    </row>
    <row r="75" spans="1:32" x14ac:dyDescent="0.25">
      <c r="A75" t="s">
        <v>742</v>
      </c>
      <c r="D75" s="30">
        <v>43005</v>
      </c>
      <c r="E75" s="32" t="str">
        <f t="shared" si="13"/>
        <v>01</v>
      </c>
      <c r="F75" s="1">
        <f t="shared" si="14"/>
        <v>9</v>
      </c>
      <c r="G75" s="70"/>
      <c r="H75" s="11"/>
      <c r="I75" s="11"/>
      <c r="J75" s="11"/>
      <c r="K75" s="22"/>
      <c r="L75" s="11"/>
      <c r="M75" s="22"/>
      <c r="N75" s="22"/>
      <c r="O75" s="22"/>
      <c r="P75" s="22"/>
      <c r="Q75" s="15"/>
      <c r="R75" s="74">
        <v>2112</v>
      </c>
      <c r="S75" s="74" t="s">
        <v>550</v>
      </c>
      <c r="T75" s="74"/>
      <c r="U75" s="74"/>
      <c r="V75" s="74"/>
      <c r="W75" s="15"/>
      <c r="X75" s="26" t="s">
        <v>266</v>
      </c>
      <c r="Y75" s="93">
        <f>--ISNUMBER(IFERROR(SEARCH('Cash &amp; Cheque Income'!$P$8,X75,1),""))</f>
        <v>1</v>
      </c>
      <c r="Z75" s="93">
        <f>IF(Y75=1,COUNTIF(Y$3:$Y75,1),"")</f>
        <v>73</v>
      </c>
      <c r="AA75" s="93" t="str">
        <f>IFERROR(INDEX($X$3:$X$274,MATCH(ROWS(Z$3:$Z75),$Z$3:$Z$274,0)),"")</f>
        <v>2112 - Technicians - Pay Protection</v>
      </c>
      <c r="AB75" s="17"/>
      <c r="AC75" s="27"/>
      <c r="AD75" s="93"/>
      <c r="AE75" s="93"/>
      <c r="AF75" s="93"/>
    </row>
    <row r="76" spans="1:32" x14ac:dyDescent="0.25">
      <c r="A76" t="s">
        <v>145</v>
      </c>
      <c r="D76" s="30">
        <v>43006</v>
      </c>
      <c r="E76" s="32" t="str">
        <f t="shared" si="13"/>
        <v>01</v>
      </c>
      <c r="F76" s="1">
        <f t="shared" si="14"/>
        <v>9</v>
      </c>
      <c r="G76" s="70"/>
      <c r="H76" s="11"/>
      <c r="I76" s="11"/>
      <c r="J76" s="11"/>
      <c r="K76" s="22"/>
      <c r="L76" s="11"/>
      <c r="M76" s="22"/>
      <c r="N76" s="22"/>
      <c r="O76" s="22"/>
      <c r="P76" s="22"/>
      <c r="Q76" s="15"/>
      <c r="R76" s="74">
        <v>2113</v>
      </c>
      <c r="S76" s="74" t="s">
        <v>551</v>
      </c>
      <c r="T76" s="74"/>
      <c r="U76" s="74"/>
      <c r="V76" s="74"/>
      <c r="W76" s="15"/>
      <c r="X76" s="26" t="s">
        <v>267</v>
      </c>
      <c r="Y76" s="93">
        <f>--ISNUMBER(IFERROR(SEARCH('Cash &amp; Cheque Income'!$P$8,X76,1),""))</f>
        <v>1</v>
      </c>
      <c r="Z76" s="93">
        <f>IF(Y76=1,COUNTIF(Y$3:$Y76,1),"")</f>
        <v>74</v>
      </c>
      <c r="AA76" s="93" t="str">
        <f>IFERROR(INDEX($X$3:$X$274,MATCH(ROWS(Z$3:$Z76),$Z$3:$Z$274,0)),"")</f>
        <v>2113 - Technicians - Special Needs Resp</v>
      </c>
      <c r="AB76" s="17"/>
      <c r="AC76" s="27"/>
      <c r="AD76" s="93"/>
      <c r="AE76" s="93"/>
      <c r="AF76" s="93"/>
    </row>
    <row r="77" spans="1:32" x14ac:dyDescent="0.25">
      <c r="A77" t="s">
        <v>743</v>
      </c>
      <c r="D77" s="30">
        <v>43007</v>
      </c>
      <c r="E77" s="32" t="str">
        <f t="shared" si="13"/>
        <v>01</v>
      </c>
      <c r="F77" s="1">
        <f t="shared" si="14"/>
        <v>9</v>
      </c>
      <c r="G77" s="70"/>
      <c r="H77" s="11"/>
      <c r="I77" s="11"/>
      <c r="J77" s="11"/>
      <c r="K77" s="22"/>
      <c r="L77" s="11"/>
      <c r="M77" s="22"/>
      <c r="N77" s="22"/>
      <c r="O77" s="22"/>
      <c r="P77" s="22"/>
      <c r="Q77" s="15"/>
      <c r="R77" s="74">
        <v>2115</v>
      </c>
      <c r="S77" s="74" t="s">
        <v>552</v>
      </c>
      <c r="T77" s="74"/>
      <c r="U77" s="74"/>
      <c r="V77" s="74"/>
      <c r="W77" s="15"/>
      <c r="X77" s="26" t="s">
        <v>268</v>
      </c>
      <c r="Y77" s="93">
        <f>--ISNUMBER(IFERROR(SEARCH('Cash &amp; Cheque Income'!$P$8,X77,1),""))</f>
        <v>1</v>
      </c>
      <c r="Z77" s="93">
        <f>IF(Y77=1,COUNTIF(Y$3:$Y77,1),"")</f>
        <v>75</v>
      </c>
      <c r="AA77" s="93" t="str">
        <f>IFERROR(INDEX($X$3:$X$274,MATCH(ROWS(Z$3:$Z77),$Z$3:$Z$274,0)),"")</f>
        <v>2115 - Technicians - Overtime</v>
      </c>
      <c r="AB77" s="17"/>
      <c r="AC77" s="27"/>
      <c r="AD77" s="93"/>
      <c r="AE77" s="93"/>
      <c r="AF77" s="93"/>
    </row>
    <row r="78" spans="1:32" x14ac:dyDescent="0.25">
      <c r="A78" t="s">
        <v>790</v>
      </c>
      <c r="D78" s="30">
        <v>43008</v>
      </c>
      <c r="E78" s="32" t="str">
        <f t="shared" si="13"/>
        <v>01</v>
      </c>
      <c r="F78" s="1">
        <f t="shared" si="14"/>
        <v>9</v>
      </c>
      <c r="G78" s="70"/>
      <c r="H78" s="11"/>
      <c r="I78" s="11"/>
      <c r="J78" s="11"/>
      <c r="K78" s="22"/>
      <c r="L78" s="11"/>
      <c r="M78" s="22"/>
      <c r="N78" s="22"/>
      <c r="O78" s="22"/>
      <c r="P78" s="22"/>
      <c r="Q78" s="15"/>
      <c r="R78" s="74">
        <v>2148</v>
      </c>
      <c r="S78" s="74" t="s">
        <v>553</v>
      </c>
      <c r="T78" s="74"/>
      <c r="U78" s="74"/>
      <c r="V78" s="74"/>
      <c r="W78" s="15"/>
      <c r="X78" s="26" t="s">
        <v>269</v>
      </c>
      <c r="Y78" s="93">
        <f>--ISNUMBER(IFERROR(SEARCH('Cash &amp; Cheque Income'!$P$8,X78,1),""))</f>
        <v>1</v>
      </c>
      <c r="Z78" s="93">
        <f>IF(Y78=1,COUNTIF(Y$3:$Y78,1),"")</f>
        <v>76</v>
      </c>
      <c r="AA78" s="93" t="str">
        <f>IFERROR(INDEX($X$3:$X$274,MATCH(ROWS(Z$3:$Z78),$Z$3:$Z$274,0)),"")</f>
        <v>2148 - Technicians - Occ Sick Half</v>
      </c>
      <c r="AB78" s="17"/>
      <c r="AC78" s="27"/>
      <c r="AD78" s="93"/>
      <c r="AE78" s="93"/>
      <c r="AF78" s="93"/>
    </row>
    <row r="79" spans="1:32" x14ac:dyDescent="0.25">
      <c r="D79" s="30">
        <v>43009</v>
      </c>
      <c r="E79" s="32" t="str">
        <f t="shared" si="13"/>
        <v>02</v>
      </c>
      <c r="F79" s="1">
        <f t="shared" si="14"/>
        <v>10</v>
      </c>
      <c r="G79" s="70"/>
      <c r="H79" s="11"/>
      <c r="I79" s="11"/>
      <c r="J79" s="11"/>
      <c r="K79" s="22"/>
      <c r="L79" s="11"/>
      <c r="M79" s="22"/>
      <c r="N79" s="22"/>
      <c r="O79" s="22"/>
      <c r="P79" s="22"/>
      <c r="Q79" s="15"/>
      <c r="R79" s="74">
        <v>2149</v>
      </c>
      <c r="S79" s="74" t="s">
        <v>554</v>
      </c>
      <c r="T79" s="74"/>
      <c r="U79" s="74"/>
      <c r="V79" s="74"/>
      <c r="W79" s="15"/>
      <c r="X79" s="26" t="s">
        <v>270</v>
      </c>
      <c r="Y79" s="93">
        <f>--ISNUMBER(IFERROR(SEARCH('Cash &amp; Cheque Income'!$P$8,X79,1),""))</f>
        <v>1</v>
      </c>
      <c r="Z79" s="93">
        <f>IF(Y79=1,COUNTIF(Y$3:$Y79,1),"")</f>
        <v>77</v>
      </c>
      <c r="AA79" s="93" t="str">
        <f>IFERROR(INDEX($X$3:$X$274,MATCH(ROWS(Z$3:$Z79),$Z$3:$Z$274,0)),"")</f>
        <v>2149 - Technicians - Statutory Charge</v>
      </c>
      <c r="AB79" s="17"/>
      <c r="AC79" s="27"/>
      <c r="AD79" s="93"/>
      <c r="AE79" s="93"/>
      <c r="AF79" s="93"/>
    </row>
    <row r="80" spans="1:32" x14ac:dyDescent="0.25">
      <c r="D80" s="30">
        <v>43010</v>
      </c>
      <c r="E80" s="32" t="str">
        <f t="shared" si="13"/>
        <v>02</v>
      </c>
      <c r="F80" s="1">
        <f t="shared" si="14"/>
        <v>10</v>
      </c>
      <c r="G80" s="70"/>
      <c r="H80" s="11"/>
      <c r="I80" s="11"/>
      <c r="J80" s="11"/>
      <c r="K80" s="22"/>
      <c r="L80" s="11"/>
      <c r="M80" s="22"/>
      <c r="N80" s="22"/>
      <c r="O80" s="22"/>
      <c r="P80" s="22"/>
      <c r="Q80" s="15"/>
      <c r="R80" s="74">
        <v>2151</v>
      </c>
      <c r="S80" s="74" t="s">
        <v>555</v>
      </c>
      <c r="T80" s="74"/>
      <c r="U80" s="74"/>
      <c r="V80" s="74"/>
      <c r="W80" s="15"/>
      <c r="X80" s="26" t="s">
        <v>271</v>
      </c>
      <c r="Y80" s="93">
        <f>--ISNUMBER(IFERROR(SEARCH('Cash &amp; Cheque Income'!$P$8,X80,1),""))</f>
        <v>1</v>
      </c>
      <c r="Z80" s="93">
        <f>IF(Y80=1,COUNTIF(Y$3:$Y80,1),"")</f>
        <v>78</v>
      </c>
      <c r="AA80" s="93" t="str">
        <f>IFERROR(INDEX($X$3:$X$274,MATCH(ROWS(Z$3:$Z80),$Z$3:$Z$274,0)),"")</f>
        <v>2151 - Technicians - Statutory Pension</v>
      </c>
      <c r="AB80" s="17"/>
      <c r="AC80" s="27"/>
      <c r="AD80" s="93"/>
      <c r="AE80" s="93"/>
      <c r="AF80" s="93"/>
    </row>
    <row r="81" spans="4:32" x14ac:dyDescent="0.25">
      <c r="D81" s="30">
        <v>43011</v>
      </c>
      <c r="E81" s="32" t="str">
        <f t="shared" si="13"/>
        <v>02</v>
      </c>
      <c r="F81" s="1">
        <f t="shared" si="14"/>
        <v>10</v>
      </c>
      <c r="G81" s="70"/>
      <c r="H81" s="11"/>
      <c r="I81" s="11"/>
      <c r="J81" s="11"/>
      <c r="K81" s="22"/>
      <c r="L81" s="11"/>
      <c r="M81" s="22"/>
      <c r="N81" s="22"/>
      <c r="O81" s="22"/>
      <c r="P81" s="22"/>
      <c r="Q81" s="15"/>
      <c r="R81" s="74">
        <v>2152</v>
      </c>
      <c r="S81" s="74" t="s">
        <v>556</v>
      </c>
      <c r="T81" s="74"/>
      <c r="U81" s="74"/>
      <c r="V81" s="74"/>
      <c r="W81" s="15"/>
      <c r="X81" s="26" t="s">
        <v>272</v>
      </c>
      <c r="Y81" s="93">
        <f>--ISNUMBER(IFERROR(SEARCH('Cash &amp; Cheque Income'!$P$8,X81,1),""))</f>
        <v>1</v>
      </c>
      <c r="Z81" s="93">
        <f>IF(Y81=1,COUNTIF(Y$3:$Y81,1),"")</f>
        <v>79</v>
      </c>
      <c r="AA81" s="93" t="str">
        <f>IFERROR(INDEX($X$3:$X$274,MATCH(ROWS(Z$3:$Z81),$Z$3:$Z$274,0)),"")</f>
        <v>2152 - Technicians - Statutory Recovery</v>
      </c>
      <c r="AB81" s="17"/>
      <c r="AC81" s="27"/>
      <c r="AD81" s="93"/>
      <c r="AE81" s="93"/>
      <c r="AF81" s="93"/>
    </row>
    <row r="82" spans="4:32" x14ac:dyDescent="0.25">
      <c r="D82" s="30">
        <v>43012</v>
      </c>
      <c r="E82" s="32" t="str">
        <f t="shared" si="13"/>
        <v>02</v>
      </c>
      <c r="F82" s="1">
        <f t="shared" si="14"/>
        <v>10</v>
      </c>
      <c r="G82" s="70"/>
      <c r="H82" s="11"/>
      <c r="I82" s="11"/>
      <c r="J82" s="11"/>
      <c r="K82" s="22"/>
      <c r="L82" s="11"/>
      <c r="M82" s="22"/>
      <c r="N82" s="22"/>
      <c r="O82" s="22"/>
      <c r="P82" s="22"/>
      <c r="Q82" s="15"/>
      <c r="R82" s="74">
        <v>2200</v>
      </c>
      <c r="S82" s="74" t="s">
        <v>557</v>
      </c>
      <c r="T82" s="74"/>
      <c r="U82" s="74"/>
      <c r="V82" s="74"/>
      <c r="W82" s="15"/>
      <c r="X82" s="26" t="s">
        <v>273</v>
      </c>
      <c r="Y82" s="93">
        <f>--ISNUMBER(IFERROR(SEARCH('Cash &amp; Cheque Income'!$P$8,X82,1),""))</f>
        <v>1</v>
      </c>
      <c r="Z82" s="93">
        <f>IF(Y82=1,COUNTIF(Y$3:$Y82,1),"")</f>
        <v>80</v>
      </c>
      <c r="AA82" s="93" t="str">
        <f>IFERROR(INDEX($X$3:$X$274,MATCH(ROWS(Z$3:$Z82),$Z$3:$Z$274,0)),"")</f>
        <v>2200 - Teaching Assistants - Normal Pay</v>
      </c>
      <c r="AB82" s="17"/>
      <c r="AC82" s="27"/>
      <c r="AD82" s="93"/>
      <c r="AE82" s="93"/>
      <c r="AF82" s="93"/>
    </row>
    <row r="83" spans="4:32" x14ac:dyDescent="0.25">
      <c r="D83" s="30">
        <v>43013</v>
      </c>
      <c r="E83" s="32" t="str">
        <f t="shared" si="13"/>
        <v>02</v>
      </c>
      <c r="F83" s="1">
        <f t="shared" si="14"/>
        <v>10</v>
      </c>
      <c r="G83" s="70"/>
      <c r="H83" s="11"/>
      <c r="I83" s="11"/>
      <c r="J83" s="11"/>
      <c r="K83" s="22"/>
      <c r="L83" s="11"/>
      <c r="M83" s="22"/>
      <c r="N83" s="22"/>
      <c r="O83" s="22"/>
      <c r="P83" s="22"/>
      <c r="Q83" s="15"/>
      <c r="R83" s="74">
        <v>2201</v>
      </c>
      <c r="S83" s="74" t="s">
        <v>558</v>
      </c>
      <c r="T83" s="74"/>
      <c r="U83" s="74"/>
      <c r="V83" s="74"/>
      <c r="W83" s="15"/>
      <c r="X83" s="26" t="s">
        <v>274</v>
      </c>
      <c r="Y83" s="93">
        <f>--ISNUMBER(IFERROR(SEARCH('Cash &amp; Cheque Income'!$P$8,X83,1),""))</f>
        <v>1</v>
      </c>
      <c r="Z83" s="93">
        <f>IF(Y83=1,COUNTIF(Y$3:$Y83,1),"")</f>
        <v>81</v>
      </c>
      <c r="AA83" s="93" t="str">
        <f>IFERROR(INDEX($X$3:$X$274,MATCH(ROWS(Z$3:$Z83),$Z$3:$Z$274,0)),"")</f>
        <v>2201 - Teaching Assistants - Supply Teacher Pay</v>
      </c>
      <c r="AB83" s="17"/>
      <c r="AC83" s="27"/>
      <c r="AD83" s="93"/>
      <c r="AE83" s="93"/>
      <c r="AF83" s="93"/>
    </row>
    <row r="84" spans="4:32" x14ac:dyDescent="0.25">
      <c r="D84" s="30">
        <v>43014</v>
      </c>
      <c r="E84" s="32" t="str">
        <f t="shared" si="13"/>
        <v>02</v>
      </c>
      <c r="F84" s="1">
        <f t="shared" si="14"/>
        <v>10</v>
      </c>
      <c r="G84" s="70"/>
      <c r="H84" s="11"/>
      <c r="I84" s="11"/>
      <c r="J84" s="11"/>
      <c r="K84" s="22"/>
      <c r="L84" s="11"/>
      <c r="M84" s="22"/>
      <c r="N84" s="22"/>
      <c r="O84" s="22"/>
      <c r="P84" s="22"/>
      <c r="Q84" s="15"/>
      <c r="R84" s="74">
        <v>2202</v>
      </c>
      <c r="S84" s="74" t="s">
        <v>559</v>
      </c>
      <c r="T84" s="74"/>
      <c r="U84" s="74"/>
      <c r="V84" s="74"/>
      <c r="W84" s="15"/>
      <c r="X84" s="26" t="s">
        <v>275</v>
      </c>
      <c r="Y84" s="93">
        <f>--ISNUMBER(IFERROR(SEARCH('Cash &amp; Cheque Income'!$P$8,X84,1),""))</f>
        <v>1</v>
      </c>
      <c r="Z84" s="93">
        <f>IF(Y84=1,COUNTIF(Y$3:$Y84,1),"")</f>
        <v>82</v>
      </c>
      <c r="AA84" s="93" t="str">
        <f>IFERROR(INDEX($X$3:$X$274,MATCH(ROWS(Z$3:$Z84),$Z$3:$Z$274,0)),"")</f>
        <v>2202 - Teaching Assistants - Holiday Pay</v>
      </c>
      <c r="AB84" s="17"/>
      <c r="AC84" s="27"/>
      <c r="AD84" s="93"/>
      <c r="AE84" s="93"/>
      <c r="AF84" s="93"/>
    </row>
    <row r="85" spans="4:32" x14ac:dyDescent="0.25">
      <c r="D85" s="30">
        <v>43015</v>
      </c>
      <c r="E85" s="32" t="str">
        <f t="shared" si="13"/>
        <v>02</v>
      </c>
      <c r="F85" s="1">
        <f t="shared" si="14"/>
        <v>10</v>
      </c>
      <c r="G85" s="70"/>
      <c r="H85" s="11"/>
      <c r="I85" s="11"/>
      <c r="J85" s="11"/>
      <c r="K85" s="22"/>
      <c r="L85" s="11"/>
      <c r="M85" s="22"/>
      <c r="N85" s="22"/>
      <c r="O85" s="22"/>
      <c r="P85" s="22"/>
      <c r="Q85" s="15"/>
      <c r="R85" s="74">
        <v>2203</v>
      </c>
      <c r="S85" s="74" t="s">
        <v>770</v>
      </c>
      <c r="T85" s="74"/>
      <c r="U85" s="74"/>
      <c r="V85" s="74"/>
      <c r="W85" s="15"/>
      <c r="X85" s="26" t="s">
        <v>771</v>
      </c>
      <c r="Y85" s="93">
        <f>--ISNUMBER(IFERROR(SEARCH('Cash &amp; Cheque Income'!$P$8,X85,1),""))</f>
        <v>1</v>
      </c>
      <c r="Z85" s="93">
        <f>IF(Y85=1,COUNTIF(Y$3:$Y85,1),"")</f>
        <v>83</v>
      </c>
      <c r="AA85" s="93" t="str">
        <f>IFERROR(INDEX($X$3:$X$274,MATCH(ROWS(Z$3:$Z85),$Z$3:$Z$274,0)),"")</f>
        <v>2203 - Teaching Assistants - ET Teachers Pensio</v>
      </c>
      <c r="AB85" s="17"/>
      <c r="AC85" s="27"/>
      <c r="AD85" s="93"/>
      <c r="AE85" s="93"/>
      <c r="AF85" s="93"/>
    </row>
    <row r="86" spans="4:32" x14ac:dyDescent="0.25">
      <c r="D86" s="30">
        <v>43016</v>
      </c>
      <c r="E86" s="32" t="str">
        <f t="shared" si="13"/>
        <v>02</v>
      </c>
      <c r="F86" s="1">
        <f t="shared" si="14"/>
        <v>10</v>
      </c>
      <c r="G86" s="70"/>
      <c r="H86" s="11"/>
      <c r="I86" s="11"/>
      <c r="J86" s="11"/>
      <c r="K86" s="22"/>
      <c r="L86" s="11"/>
      <c r="M86" s="22"/>
      <c r="N86" s="22"/>
      <c r="O86" s="22"/>
      <c r="P86" s="22"/>
      <c r="Q86" s="15"/>
      <c r="R86" s="74">
        <v>2204</v>
      </c>
      <c r="S86" s="74" t="s">
        <v>560</v>
      </c>
      <c r="T86" s="74"/>
      <c r="U86" s="74"/>
      <c r="V86" s="74"/>
      <c r="W86" s="15"/>
      <c r="X86" s="26" t="s">
        <v>276</v>
      </c>
      <c r="Y86" s="93">
        <f>--ISNUMBER(IFERROR(SEARCH('Cash &amp; Cheque Income'!$P$8,X86,1),""))</f>
        <v>1</v>
      </c>
      <c r="Z86" s="93">
        <f>IF(Y86=1,COUNTIF(Y$3:$Y86,1),"")</f>
        <v>84</v>
      </c>
      <c r="AA86" s="93" t="str">
        <f>IFERROR(INDEX($X$3:$X$274,MATCH(ROWS(Z$3:$Z86),$Z$3:$Z$274,0)),"")</f>
        <v>2204 - Teaching Assistants - Childcare Vouchers</v>
      </c>
      <c r="AB86" s="17"/>
      <c r="AC86" s="27"/>
      <c r="AD86" s="93"/>
      <c r="AE86" s="93"/>
      <c r="AF86" s="93"/>
    </row>
    <row r="87" spans="4:32" x14ac:dyDescent="0.25">
      <c r="D87" s="30">
        <v>43017</v>
      </c>
      <c r="E87" s="32" t="str">
        <f t="shared" si="13"/>
        <v>02</v>
      </c>
      <c r="F87" s="1">
        <f t="shared" si="14"/>
        <v>10</v>
      </c>
      <c r="G87" s="70"/>
      <c r="H87" s="11"/>
      <c r="I87" s="11"/>
      <c r="J87" s="11"/>
      <c r="K87" s="22"/>
      <c r="L87" s="11"/>
      <c r="M87" s="22"/>
      <c r="N87" s="22"/>
      <c r="O87" s="22"/>
      <c r="P87" s="22"/>
      <c r="Q87" s="15"/>
      <c r="R87" s="74">
        <v>2205</v>
      </c>
      <c r="S87" s="74" t="s">
        <v>561</v>
      </c>
      <c r="T87" s="74"/>
      <c r="U87" s="74"/>
      <c r="V87" s="74"/>
      <c r="W87" s="15"/>
      <c r="X87" s="26" t="s">
        <v>277</v>
      </c>
      <c r="Y87" s="93">
        <f>--ISNUMBER(IFERROR(SEARCH('Cash &amp; Cheque Income'!$P$8,X87,1),""))</f>
        <v>1</v>
      </c>
      <c r="Z87" s="93">
        <f>IF(Y87=1,COUNTIF(Y$3:$Y87,1),"")</f>
        <v>85</v>
      </c>
      <c r="AA87" s="93" t="str">
        <f>IFERROR(INDEX($X$3:$X$274,MATCH(ROWS(Z$3:$Z87),$Z$3:$Z$274,0)),"")</f>
        <v>2205 - Teaching Assistants - Employers NI</v>
      </c>
      <c r="AB87" s="17"/>
      <c r="AC87" s="27"/>
      <c r="AD87" s="93"/>
      <c r="AE87" s="93"/>
      <c r="AF87" s="93"/>
    </row>
    <row r="88" spans="4:32" x14ac:dyDescent="0.25">
      <c r="D88" s="30">
        <v>43018</v>
      </c>
      <c r="E88" s="32" t="str">
        <f t="shared" si="13"/>
        <v>02</v>
      </c>
      <c r="F88" s="1">
        <f t="shared" si="14"/>
        <v>10</v>
      </c>
      <c r="G88" s="70"/>
      <c r="H88" s="11"/>
      <c r="I88" s="11"/>
      <c r="J88" s="11"/>
      <c r="K88" s="22"/>
      <c r="L88" s="11"/>
      <c r="M88" s="22"/>
      <c r="N88" s="22"/>
      <c r="O88" s="22"/>
      <c r="P88" s="22"/>
      <c r="Q88" s="15"/>
      <c r="R88" s="74">
        <v>2206</v>
      </c>
      <c r="S88" s="74" t="s">
        <v>562</v>
      </c>
      <c r="T88" s="74"/>
      <c r="U88" s="74"/>
      <c r="V88" s="74"/>
      <c r="W88" s="15"/>
      <c r="X88" s="26" t="s">
        <v>278</v>
      </c>
      <c r="Y88" s="93">
        <f>--ISNUMBER(IFERROR(SEARCH('Cash &amp; Cheque Income'!$P$8,X88,1),""))</f>
        <v>1</v>
      </c>
      <c r="Z88" s="93">
        <f>IF(Y88=1,COUNTIF(Y$3:$Y88,1),"")</f>
        <v>86</v>
      </c>
      <c r="AA88" s="93" t="str">
        <f>IFERROR(INDEX($X$3:$X$274,MATCH(ROWS(Z$3:$Z88),$Z$3:$Z$274,0)),"")</f>
        <v>2206 - Teaching Assistants - Living Wage</v>
      </c>
      <c r="AB88" s="17"/>
      <c r="AC88" s="27"/>
      <c r="AD88" s="93"/>
      <c r="AE88" s="93"/>
      <c r="AF88" s="93"/>
    </row>
    <row r="89" spans="4:32" x14ac:dyDescent="0.25">
      <c r="D89" s="30">
        <v>43019</v>
      </c>
      <c r="E89" s="32" t="str">
        <f t="shared" si="13"/>
        <v>02</v>
      </c>
      <c r="F89" s="1">
        <f t="shared" si="14"/>
        <v>10</v>
      </c>
      <c r="G89" s="70"/>
      <c r="H89" s="11"/>
      <c r="I89" s="11"/>
      <c r="J89" s="11"/>
      <c r="K89" s="22"/>
      <c r="L89" s="11"/>
      <c r="M89" s="22"/>
      <c r="N89" s="22"/>
      <c r="O89" s="22"/>
      <c r="P89" s="22"/>
      <c r="Q89" s="15"/>
      <c r="R89" s="74">
        <v>2207</v>
      </c>
      <c r="S89" s="74" t="s">
        <v>563</v>
      </c>
      <c r="T89" s="74"/>
      <c r="U89" s="74"/>
      <c r="V89" s="74"/>
      <c r="W89" s="15"/>
      <c r="X89" s="26" t="s">
        <v>279</v>
      </c>
      <c r="Y89" s="93">
        <f>--ISNUMBER(IFERROR(SEARCH('Cash &amp; Cheque Income'!$P$8,X89,1),""))</f>
        <v>1</v>
      </c>
      <c r="Z89" s="93">
        <f>IF(Y89=1,COUNTIF(Y$3:$Y89,1),"")</f>
        <v>87</v>
      </c>
      <c r="AA89" s="93" t="str">
        <f>IFERROR(INDEX($X$3:$X$274,MATCH(ROWS(Z$3:$Z89),$Z$3:$Z$274,0)),"")</f>
        <v>2207 - Teaching Assistants - Monetary diff</v>
      </c>
      <c r="AB89" s="17"/>
      <c r="AC89" s="27"/>
      <c r="AD89" s="93"/>
      <c r="AE89" s="93"/>
      <c r="AF89" s="93"/>
    </row>
    <row r="90" spans="4:32" x14ac:dyDescent="0.25">
      <c r="D90" s="30">
        <v>43020</v>
      </c>
      <c r="E90" s="32" t="str">
        <f t="shared" si="13"/>
        <v>02</v>
      </c>
      <c r="F90" s="1">
        <f t="shared" si="14"/>
        <v>10</v>
      </c>
      <c r="G90" s="70"/>
      <c r="H90" s="11"/>
      <c r="I90" s="11"/>
      <c r="J90" s="11"/>
      <c r="K90" s="22"/>
      <c r="L90" s="11"/>
      <c r="M90" s="22"/>
      <c r="N90" s="22"/>
      <c r="O90" s="22"/>
      <c r="P90" s="22"/>
      <c r="Q90" s="15"/>
      <c r="R90" s="74">
        <v>2208</v>
      </c>
      <c r="S90" s="74" t="s">
        <v>564</v>
      </c>
      <c r="T90" s="74"/>
      <c r="U90" s="74"/>
      <c r="V90" s="74"/>
      <c r="W90" s="15"/>
      <c r="X90" s="26" t="s">
        <v>280</v>
      </c>
      <c r="Y90" s="93">
        <f>--ISNUMBER(IFERROR(SEARCH('Cash &amp; Cheque Income'!$P$8,X90,1),""))</f>
        <v>1</v>
      </c>
      <c r="Z90" s="93">
        <f>IF(Y90=1,COUNTIF(Y$3:$Y90,1),"")</f>
        <v>88</v>
      </c>
      <c r="AA90" s="93" t="str">
        <f>IFERROR(INDEX($X$3:$X$274,MATCH(ROWS(Z$3:$Z90),$Z$3:$Z$274,0)),"")</f>
        <v>2208 - Teaching Assistants - Additional Hours</v>
      </c>
      <c r="AB90" s="17"/>
      <c r="AC90" s="27"/>
      <c r="AD90" s="93"/>
      <c r="AE90" s="93"/>
      <c r="AF90" s="93"/>
    </row>
    <row r="91" spans="4:32" x14ac:dyDescent="0.25">
      <c r="D91" s="30">
        <v>43021</v>
      </c>
      <c r="E91" s="32" t="str">
        <f t="shared" si="13"/>
        <v>02</v>
      </c>
      <c r="F91" s="1">
        <f t="shared" si="14"/>
        <v>10</v>
      </c>
      <c r="G91" s="70"/>
      <c r="H91" s="11"/>
      <c r="I91" s="11"/>
      <c r="J91" s="11"/>
      <c r="K91" s="22"/>
      <c r="L91" s="11"/>
      <c r="M91" s="22"/>
      <c r="N91" s="22"/>
      <c r="O91" s="22"/>
      <c r="P91" s="22"/>
      <c r="Q91" s="15"/>
      <c r="R91" s="74">
        <v>2209</v>
      </c>
      <c r="S91" s="74" t="s">
        <v>565</v>
      </c>
      <c r="T91" s="74"/>
      <c r="U91" s="74"/>
      <c r="V91" s="74"/>
      <c r="W91" s="15"/>
      <c r="X91" s="26" t="s">
        <v>281</v>
      </c>
      <c r="Y91" s="93">
        <f>--ISNUMBER(IFERROR(SEARCH('Cash &amp; Cheque Income'!$P$8,X91,1),""))</f>
        <v>1</v>
      </c>
      <c r="Z91" s="93">
        <f>IF(Y91=1,COUNTIF(Y$3:$Y91,1),"")</f>
        <v>89</v>
      </c>
      <c r="AA91" s="93" t="str">
        <f>IFERROR(INDEX($X$3:$X$274,MATCH(ROWS(Z$3:$Z91),$Z$3:$Z$274,0)),"")</f>
        <v>2209 - Teaching Assistants - Casual Holiday Pay</v>
      </c>
      <c r="AB91" s="17"/>
      <c r="AC91" s="27"/>
      <c r="AD91" s="93"/>
      <c r="AE91" s="93"/>
      <c r="AF91" s="93"/>
    </row>
    <row r="92" spans="4:32" x14ac:dyDescent="0.25">
      <c r="D92" s="30">
        <v>43022</v>
      </c>
      <c r="E92" s="32" t="str">
        <f t="shared" si="13"/>
        <v>02</v>
      </c>
      <c r="F92" s="1">
        <f t="shared" si="14"/>
        <v>10</v>
      </c>
      <c r="G92" s="70"/>
      <c r="H92" s="11"/>
      <c r="I92" s="11"/>
      <c r="J92" s="11"/>
      <c r="K92" s="22"/>
      <c r="L92" s="11"/>
      <c r="M92" s="22"/>
      <c r="N92" s="22"/>
      <c r="O92" s="22"/>
      <c r="P92" s="22"/>
      <c r="Q92" s="15"/>
      <c r="R92" s="74">
        <v>2210</v>
      </c>
      <c r="S92" s="74" t="s">
        <v>566</v>
      </c>
      <c r="T92" s="74"/>
      <c r="U92" s="74"/>
      <c r="V92" s="74"/>
      <c r="W92" s="15"/>
      <c r="X92" s="26" t="s">
        <v>282</v>
      </c>
      <c r="Y92" s="93">
        <f>--ISNUMBER(IFERROR(SEARCH('Cash &amp; Cheque Income'!$P$8,X92,1),""))</f>
        <v>1</v>
      </c>
      <c r="Z92" s="93">
        <f>IF(Y92=1,COUNTIF(Y$3:$Y92,1),"")</f>
        <v>90</v>
      </c>
      <c r="AA92" s="93" t="str">
        <f>IFERROR(INDEX($X$3:$X$274,MATCH(ROWS(Z$3:$Z92),$Z$3:$Z$274,0)),"")</f>
        <v>2210 - Teaching Assistants - LGPS Main Scheme</v>
      </c>
      <c r="AB92" s="17"/>
      <c r="AC92" s="27"/>
      <c r="AD92" s="93"/>
      <c r="AE92" s="93"/>
      <c r="AF92" s="93"/>
    </row>
    <row r="93" spans="4:32" x14ac:dyDescent="0.25">
      <c r="D93" s="30">
        <v>43023</v>
      </c>
      <c r="E93" s="32" t="str">
        <f t="shared" si="13"/>
        <v>02</v>
      </c>
      <c r="F93" s="1">
        <f t="shared" si="14"/>
        <v>10</v>
      </c>
      <c r="G93" s="70"/>
      <c r="H93" s="11"/>
      <c r="I93" s="11"/>
      <c r="J93" s="11"/>
      <c r="K93" s="22"/>
      <c r="L93" s="11"/>
      <c r="M93" s="22"/>
      <c r="N93" s="22"/>
      <c r="O93" s="22"/>
      <c r="P93" s="22"/>
      <c r="Q93" s="15"/>
      <c r="R93" s="74">
        <v>2211</v>
      </c>
      <c r="S93" s="74" t="s">
        <v>567</v>
      </c>
      <c r="T93" s="74"/>
      <c r="U93" s="74"/>
      <c r="V93" s="74"/>
      <c r="W93" s="15"/>
      <c r="X93" s="26" t="s">
        <v>283</v>
      </c>
      <c r="Y93" s="93">
        <f>--ISNUMBER(IFERROR(SEARCH('Cash &amp; Cheque Income'!$P$8,X93,1),""))</f>
        <v>1</v>
      </c>
      <c r="Z93" s="93">
        <f>IF(Y93=1,COUNTIF(Y$3:$Y93,1),"")</f>
        <v>91</v>
      </c>
      <c r="AA93" s="93" t="str">
        <f>IFERROR(INDEX($X$3:$X$274,MATCH(ROWS(Z$3:$Z93),$Z$3:$Z$274,0)),"")</f>
        <v>2211 - Teaching Assistants - Cash Safeguard</v>
      </c>
      <c r="AB93" s="17"/>
      <c r="AC93" s="27"/>
      <c r="AD93" s="93"/>
      <c r="AE93" s="93"/>
      <c r="AF93" s="93"/>
    </row>
    <row r="94" spans="4:32" x14ac:dyDescent="0.25">
      <c r="D94" s="30">
        <v>43024</v>
      </c>
      <c r="E94" s="32" t="str">
        <f t="shared" si="13"/>
        <v>02</v>
      </c>
      <c r="F94" s="1">
        <f t="shared" si="14"/>
        <v>10</v>
      </c>
      <c r="G94" s="70"/>
      <c r="H94" s="11"/>
      <c r="I94" s="11"/>
      <c r="J94" s="11"/>
      <c r="K94" s="22"/>
      <c r="L94" s="11"/>
      <c r="M94" s="22"/>
      <c r="N94" s="22"/>
      <c r="O94" s="22"/>
      <c r="P94" s="22"/>
      <c r="Q94" s="15"/>
      <c r="R94" s="74">
        <v>2212</v>
      </c>
      <c r="S94" s="74" t="s">
        <v>568</v>
      </c>
      <c r="T94" s="74"/>
      <c r="U94" s="74"/>
      <c r="V94" s="74"/>
      <c r="W94" s="15"/>
      <c r="X94" s="26" t="s">
        <v>284</v>
      </c>
      <c r="Y94" s="93">
        <f>--ISNUMBER(IFERROR(SEARCH('Cash &amp; Cheque Income'!$P$8,X94,1),""))</f>
        <v>1</v>
      </c>
      <c r="Z94" s="93">
        <f>IF(Y94=1,COUNTIF(Y$3:$Y94,1),"")</f>
        <v>92</v>
      </c>
      <c r="AA94" s="93" t="str">
        <f>IFERROR(INDEX($X$3:$X$274,MATCH(ROWS(Z$3:$Z94),$Z$3:$Z$274,0)),"")</f>
        <v>2212 - Teaching Assistants - Pay Protection</v>
      </c>
      <c r="AB94" s="17"/>
      <c r="AC94" s="27"/>
      <c r="AD94" s="93"/>
      <c r="AE94" s="93"/>
      <c r="AF94" s="93"/>
    </row>
    <row r="95" spans="4:32" x14ac:dyDescent="0.25">
      <c r="D95" s="30">
        <v>43025</v>
      </c>
      <c r="E95" s="32" t="str">
        <f t="shared" si="13"/>
        <v>02</v>
      </c>
      <c r="F95" s="1">
        <f t="shared" si="14"/>
        <v>10</v>
      </c>
      <c r="G95" s="70"/>
      <c r="H95" s="11"/>
      <c r="I95" s="11"/>
      <c r="J95" s="11"/>
      <c r="K95" s="22"/>
      <c r="L95" s="11"/>
      <c r="M95" s="22"/>
      <c r="N95" s="22"/>
      <c r="O95" s="22"/>
      <c r="P95" s="22"/>
      <c r="Q95" s="15"/>
      <c r="R95" s="74">
        <v>2213</v>
      </c>
      <c r="S95" s="74" t="s">
        <v>569</v>
      </c>
      <c r="T95" s="74"/>
      <c r="U95" s="74"/>
      <c r="V95" s="74"/>
      <c r="W95" s="15"/>
      <c r="X95" s="26" t="s">
        <v>285</v>
      </c>
      <c r="Y95" s="93">
        <f>--ISNUMBER(IFERROR(SEARCH('Cash &amp; Cheque Income'!$P$8,X95,1),""))</f>
        <v>1</v>
      </c>
      <c r="Z95" s="93">
        <f>IF(Y95=1,COUNTIF(Y$3:$Y95,1),"")</f>
        <v>93</v>
      </c>
      <c r="AA95" s="93" t="str">
        <f>IFERROR(INDEX($X$3:$X$274,MATCH(ROWS(Z$3:$Z95),$Z$3:$Z$274,0)),"")</f>
        <v>2213 - Teaching Assistants - Special Needs Resp</v>
      </c>
      <c r="AB95" s="17"/>
      <c r="AC95" s="27"/>
      <c r="AD95" s="93"/>
      <c r="AE95" s="93"/>
      <c r="AF95" s="93"/>
    </row>
    <row r="96" spans="4:32" x14ac:dyDescent="0.25">
      <c r="D96" s="30">
        <v>43026</v>
      </c>
      <c r="E96" s="32" t="str">
        <f t="shared" si="13"/>
        <v>02</v>
      </c>
      <c r="F96" s="1">
        <f t="shared" si="14"/>
        <v>10</v>
      </c>
      <c r="G96" s="70"/>
      <c r="H96" s="11"/>
      <c r="I96" s="11"/>
      <c r="J96" s="11"/>
      <c r="K96" s="22"/>
      <c r="L96" s="11"/>
      <c r="M96" s="22"/>
      <c r="N96" s="22"/>
      <c r="O96" s="22"/>
      <c r="P96" s="22"/>
      <c r="Q96" s="15"/>
      <c r="R96" s="74">
        <v>2215</v>
      </c>
      <c r="S96" s="74" t="s">
        <v>570</v>
      </c>
      <c r="T96" s="74"/>
      <c r="U96" s="74"/>
      <c r="V96" s="74"/>
      <c r="W96" s="15"/>
      <c r="X96" s="26" t="s">
        <v>286</v>
      </c>
      <c r="Y96" s="93">
        <f>--ISNUMBER(IFERROR(SEARCH('Cash &amp; Cheque Income'!$P$8,X96,1),""))</f>
        <v>1</v>
      </c>
      <c r="Z96" s="93">
        <f>IF(Y96=1,COUNTIF(Y$3:$Y96,1),"")</f>
        <v>94</v>
      </c>
      <c r="AA96" s="93" t="str">
        <f>IFERROR(INDEX($X$3:$X$274,MATCH(ROWS(Z$3:$Z96),$Z$3:$Z$274,0)),"")</f>
        <v>2215 - Teaching Assistants - Overtime</v>
      </c>
      <c r="AB96" s="17"/>
      <c r="AC96" s="27"/>
      <c r="AD96" s="93"/>
      <c r="AE96" s="93"/>
      <c r="AF96" s="93"/>
    </row>
    <row r="97" spans="4:32" x14ac:dyDescent="0.25">
      <c r="D97" s="30">
        <v>43027</v>
      </c>
      <c r="E97" s="32" t="str">
        <f t="shared" si="13"/>
        <v>02</v>
      </c>
      <c r="F97" s="1">
        <f t="shared" si="14"/>
        <v>10</v>
      </c>
      <c r="G97" s="70"/>
      <c r="H97" s="11"/>
      <c r="I97" s="11"/>
      <c r="J97" s="11"/>
      <c r="K97" s="22"/>
      <c r="L97" s="11"/>
      <c r="M97" s="22"/>
      <c r="N97" s="22"/>
      <c r="O97" s="22"/>
      <c r="P97" s="22"/>
      <c r="Q97" s="15"/>
      <c r="R97" s="74">
        <v>2248</v>
      </c>
      <c r="S97" s="74" t="s">
        <v>571</v>
      </c>
      <c r="T97" s="74"/>
      <c r="U97" s="74"/>
      <c r="V97" s="74"/>
      <c r="W97" s="15"/>
      <c r="X97" s="26" t="s">
        <v>287</v>
      </c>
      <c r="Y97" s="93">
        <f>--ISNUMBER(IFERROR(SEARCH('Cash &amp; Cheque Income'!$P$8,X97,1),""))</f>
        <v>1</v>
      </c>
      <c r="Z97" s="93">
        <f>IF(Y97=1,COUNTIF(Y$3:$Y97,1),"")</f>
        <v>95</v>
      </c>
      <c r="AA97" s="93" t="str">
        <f>IFERROR(INDEX($X$3:$X$274,MATCH(ROWS(Z$3:$Z97),$Z$3:$Z$274,0)),"")</f>
        <v>2248 - Teaching Assistants - Occ Sick Half</v>
      </c>
      <c r="AB97" s="17"/>
      <c r="AC97" s="27"/>
      <c r="AD97" s="93"/>
      <c r="AE97" s="93"/>
      <c r="AF97" s="93"/>
    </row>
    <row r="98" spans="4:32" x14ac:dyDescent="0.25">
      <c r="D98" s="30">
        <v>43028</v>
      </c>
      <c r="E98" s="32" t="str">
        <f t="shared" si="13"/>
        <v>02</v>
      </c>
      <c r="F98" s="1">
        <f t="shared" si="14"/>
        <v>10</v>
      </c>
      <c r="G98" s="70"/>
      <c r="H98" s="11"/>
      <c r="I98" s="11"/>
      <c r="J98" s="11"/>
      <c r="K98" s="22"/>
      <c r="L98" s="11"/>
      <c r="M98" s="22"/>
      <c r="N98" s="22"/>
      <c r="O98" s="22"/>
      <c r="P98" s="22"/>
      <c r="Q98" s="15"/>
      <c r="R98" s="74">
        <v>2249</v>
      </c>
      <c r="S98" s="74" t="s">
        <v>572</v>
      </c>
      <c r="T98" s="74"/>
      <c r="U98" s="74"/>
      <c r="V98" s="74"/>
      <c r="W98" s="15"/>
      <c r="X98" s="26" t="s">
        <v>288</v>
      </c>
      <c r="Y98" s="93">
        <f>--ISNUMBER(IFERROR(SEARCH('Cash &amp; Cheque Income'!$P$8,X98,1),""))</f>
        <v>1</v>
      </c>
      <c r="Z98" s="93">
        <f>IF(Y98=1,COUNTIF(Y$3:$Y98,1),"")</f>
        <v>96</v>
      </c>
      <c r="AA98" s="93" t="str">
        <f>IFERROR(INDEX($X$3:$X$274,MATCH(ROWS(Z$3:$Z98),$Z$3:$Z$274,0)),"")</f>
        <v>2249 - Teaching Assistants - Statutory Charge</v>
      </c>
      <c r="AB98" s="17"/>
      <c r="AC98" s="27"/>
      <c r="AD98" s="93"/>
      <c r="AE98" s="93"/>
      <c r="AF98" s="93"/>
    </row>
    <row r="99" spans="4:32" x14ac:dyDescent="0.25">
      <c r="D99" s="30">
        <v>43029</v>
      </c>
      <c r="E99" s="32" t="str">
        <f t="shared" si="13"/>
        <v>02</v>
      </c>
      <c r="F99" s="1">
        <f t="shared" si="14"/>
        <v>10</v>
      </c>
      <c r="G99" s="70"/>
      <c r="H99" s="11"/>
      <c r="I99" s="11"/>
      <c r="J99" s="11"/>
      <c r="K99" s="22"/>
      <c r="L99" s="11"/>
      <c r="M99" s="22"/>
      <c r="N99" s="22"/>
      <c r="O99" s="22"/>
      <c r="P99" s="22"/>
      <c r="Q99" s="15"/>
      <c r="R99" s="74">
        <v>2251</v>
      </c>
      <c r="S99" s="74" t="s">
        <v>573</v>
      </c>
      <c r="T99" s="74"/>
      <c r="U99" s="74"/>
      <c r="V99" s="74"/>
      <c r="W99" s="15"/>
      <c r="X99" s="26" t="s">
        <v>289</v>
      </c>
      <c r="Y99" s="93">
        <f>--ISNUMBER(IFERROR(SEARCH('Cash &amp; Cheque Income'!$P$8,X99,1),""))</f>
        <v>1</v>
      </c>
      <c r="Z99" s="93">
        <f>IF(Y99=1,COUNTIF(Y$3:$Y99,1),"")</f>
        <v>97</v>
      </c>
      <c r="AA99" s="93" t="str">
        <f>IFERROR(INDEX($X$3:$X$274,MATCH(ROWS(Z$3:$Z99),$Z$3:$Z$274,0)),"")</f>
        <v>2251 - Teaching Assistants - Statutory Pension</v>
      </c>
      <c r="AB99" s="17"/>
      <c r="AC99" s="27"/>
      <c r="AD99" s="93"/>
      <c r="AE99" s="93"/>
      <c r="AF99" s="93"/>
    </row>
    <row r="100" spans="4:32" x14ac:dyDescent="0.25">
      <c r="D100" s="30">
        <v>43030</v>
      </c>
      <c r="E100" s="32" t="str">
        <f t="shared" si="13"/>
        <v>02</v>
      </c>
      <c r="F100" s="1">
        <f t="shared" si="14"/>
        <v>10</v>
      </c>
      <c r="G100" s="70"/>
      <c r="H100" s="11"/>
      <c r="I100" s="11"/>
      <c r="J100" s="11"/>
      <c r="K100" s="22"/>
      <c r="L100" s="11"/>
      <c r="M100" s="22"/>
      <c r="N100" s="22"/>
      <c r="O100" s="22"/>
      <c r="P100" s="22"/>
      <c r="Q100" s="15"/>
      <c r="R100" s="74">
        <v>2252</v>
      </c>
      <c r="S100" s="74" t="s">
        <v>574</v>
      </c>
      <c r="T100" s="74"/>
      <c r="U100" s="74"/>
      <c r="V100" s="74"/>
      <c r="W100" s="15"/>
      <c r="X100" s="26" t="s">
        <v>290</v>
      </c>
      <c r="Y100" s="93">
        <f>--ISNUMBER(IFERROR(SEARCH('Cash &amp; Cheque Income'!$P$8,X100,1),""))</f>
        <v>1</v>
      </c>
      <c r="Z100" s="93">
        <f>IF(Y100=1,COUNTIF(Y$3:$Y100,1),"")</f>
        <v>98</v>
      </c>
      <c r="AA100" s="93" t="str">
        <f>IFERROR(INDEX($X$3:$X$274,MATCH(ROWS(Z$3:$Z100),$Z$3:$Z$274,0)),"")</f>
        <v>2252 - Teaching Assistants - Statutory Recovery</v>
      </c>
      <c r="AB100" s="17"/>
      <c r="AC100" s="27"/>
      <c r="AD100" s="93"/>
      <c r="AE100" s="93"/>
      <c r="AF100" s="93"/>
    </row>
    <row r="101" spans="4:32" x14ac:dyDescent="0.25">
      <c r="D101" s="30">
        <v>43031</v>
      </c>
      <c r="E101" s="32" t="str">
        <f t="shared" si="13"/>
        <v>02</v>
      </c>
      <c r="F101" s="1">
        <f t="shared" si="14"/>
        <v>10</v>
      </c>
      <c r="G101" s="70"/>
      <c r="H101" s="11"/>
      <c r="I101" s="11"/>
      <c r="J101" s="11"/>
      <c r="K101" s="22"/>
      <c r="L101" s="11"/>
      <c r="M101" s="22"/>
      <c r="N101" s="22"/>
      <c r="O101" s="22"/>
      <c r="P101" s="22"/>
      <c r="Q101" s="15"/>
      <c r="R101" s="74">
        <v>2300</v>
      </c>
      <c r="S101" s="74" t="s">
        <v>575</v>
      </c>
      <c r="T101" s="74"/>
      <c r="U101" s="74"/>
      <c r="V101" s="74"/>
      <c r="W101" s="15"/>
      <c r="X101" s="26" t="s">
        <v>291</v>
      </c>
      <c r="Y101" s="93">
        <f>--ISNUMBER(IFERROR(SEARCH('Cash &amp; Cheque Income'!$P$8,X101,1),""))</f>
        <v>1</v>
      </c>
      <c r="Z101" s="93">
        <f>IF(Y101=1,COUNTIF(Y$3:$Y101,1),"")</f>
        <v>99</v>
      </c>
      <c r="AA101" s="93" t="str">
        <f>IFERROR(INDEX($X$3:$X$274,MATCH(ROWS(Z$3:$Z101),$Z$3:$Z$274,0)),"")</f>
        <v>2300 - Premises Staff - Normal Pay</v>
      </c>
      <c r="AB101" s="17"/>
      <c r="AC101" s="27"/>
      <c r="AD101" s="93"/>
      <c r="AE101" s="93"/>
      <c r="AF101" s="93"/>
    </row>
    <row r="102" spans="4:32" x14ac:dyDescent="0.25">
      <c r="D102" s="30">
        <v>43032</v>
      </c>
      <c r="E102" s="32" t="str">
        <f t="shared" si="13"/>
        <v>02</v>
      </c>
      <c r="F102" s="1">
        <f t="shared" si="14"/>
        <v>10</v>
      </c>
      <c r="G102" s="70"/>
      <c r="H102" s="11"/>
      <c r="I102" s="11"/>
      <c r="J102" s="11"/>
      <c r="K102" s="22"/>
      <c r="L102" s="11"/>
      <c r="M102" s="22"/>
      <c r="N102" s="22"/>
      <c r="O102" s="22"/>
      <c r="P102" s="22"/>
      <c r="Q102" s="15"/>
      <c r="R102" s="74">
        <v>2301</v>
      </c>
      <c r="S102" s="74" t="s">
        <v>576</v>
      </c>
      <c r="T102" s="74"/>
      <c r="U102" s="74"/>
      <c r="V102" s="74"/>
      <c r="W102" s="15"/>
      <c r="X102" s="26" t="s">
        <v>292</v>
      </c>
      <c r="Y102" s="93">
        <f>--ISNUMBER(IFERROR(SEARCH('Cash &amp; Cheque Income'!$P$8,X102,1),""))</f>
        <v>1</v>
      </c>
      <c r="Z102" s="93">
        <f>IF(Y102=1,COUNTIF(Y$3:$Y102,1),"")</f>
        <v>100</v>
      </c>
      <c r="AA102" s="93" t="str">
        <f>IFERROR(INDEX($X$3:$X$274,MATCH(ROWS(Z$3:$Z102),$Z$3:$Z$274,0)),"")</f>
        <v>2301 - Premises Staff - Supply Teacher Pay</v>
      </c>
      <c r="AB102" s="17"/>
      <c r="AC102" s="27"/>
      <c r="AD102" s="93"/>
      <c r="AE102" s="93"/>
      <c r="AF102" s="93"/>
    </row>
    <row r="103" spans="4:32" x14ac:dyDescent="0.25">
      <c r="D103" s="30">
        <v>43033</v>
      </c>
      <c r="E103" s="32" t="str">
        <f t="shared" si="13"/>
        <v>02</v>
      </c>
      <c r="F103" s="1">
        <f t="shared" si="14"/>
        <v>10</v>
      </c>
      <c r="G103" s="70"/>
      <c r="H103" s="11"/>
      <c r="I103" s="11"/>
      <c r="J103" s="11"/>
      <c r="K103" s="22"/>
      <c r="L103" s="11"/>
      <c r="M103" s="22"/>
      <c r="N103" s="22"/>
      <c r="O103" s="22"/>
      <c r="P103" s="22"/>
      <c r="Q103" s="15"/>
      <c r="R103" s="74">
        <v>2302</v>
      </c>
      <c r="S103" s="74" t="s">
        <v>577</v>
      </c>
      <c r="T103" s="74"/>
      <c r="U103" s="74"/>
      <c r="V103" s="74"/>
      <c r="W103" s="15"/>
      <c r="X103" s="26" t="s">
        <v>293</v>
      </c>
      <c r="Y103" s="93">
        <f>--ISNUMBER(IFERROR(SEARCH('Cash &amp; Cheque Income'!$P$8,X103,1),""))</f>
        <v>1</v>
      </c>
      <c r="Z103" s="93">
        <f>IF(Y103=1,COUNTIF(Y$3:$Y103,1),"")</f>
        <v>101</v>
      </c>
      <c r="AA103" s="93" t="str">
        <f>IFERROR(INDEX($X$3:$X$274,MATCH(ROWS(Z$3:$Z103),$Z$3:$Z$274,0)),"")</f>
        <v>2302 - Premises Staff - Holiday Pay</v>
      </c>
      <c r="AB103" s="17"/>
      <c r="AC103" s="27"/>
      <c r="AD103" s="93"/>
      <c r="AE103" s="93"/>
      <c r="AF103" s="93"/>
    </row>
    <row r="104" spans="4:32" x14ac:dyDescent="0.25">
      <c r="D104" s="30">
        <v>43034</v>
      </c>
      <c r="E104" s="32" t="str">
        <f t="shared" si="13"/>
        <v>02</v>
      </c>
      <c r="F104" s="1">
        <f t="shared" si="14"/>
        <v>10</v>
      </c>
      <c r="G104" s="70"/>
      <c r="H104" s="11"/>
      <c r="I104" s="11"/>
      <c r="J104" s="11"/>
      <c r="K104" s="22"/>
      <c r="L104" s="11"/>
      <c r="M104" s="22"/>
      <c r="N104" s="22"/>
      <c r="O104" s="22"/>
      <c r="P104" s="22"/>
      <c r="Q104" s="15"/>
      <c r="R104" s="74">
        <v>2304</v>
      </c>
      <c r="S104" s="74" t="s">
        <v>578</v>
      </c>
      <c r="T104" s="74"/>
      <c r="U104" s="74"/>
      <c r="V104" s="74"/>
      <c r="W104" s="15"/>
      <c r="X104" s="26" t="s">
        <v>294</v>
      </c>
      <c r="Y104" s="93">
        <f>--ISNUMBER(IFERROR(SEARCH('Cash &amp; Cheque Income'!$P$8,X104,1),""))</f>
        <v>1</v>
      </c>
      <c r="Z104" s="93">
        <f>IF(Y104=1,COUNTIF(Y$3:$Y104,1),"")</f>
        <v>102</v>
      </c>
      <c r="AA104" s="93" t="str">
        <f>IFERROR(INDEX($X$3:$X$274,MATCH(ROWS(Z$3:$Z104),$Z$3:$Z$274,0)),"")</f>
        <v>2304 - Premises Staff - Childcare Vouchers</v>
      </c>
      <c r="AB104" s="17"/>
      <c r="AC104" s="27"/>
      <c r="AD104" s="93"/>
      <c r="AE104" s="93"/>
      <c r="AF104" s="93"/>
    </row>
    <row r="105" spans="4:32" x14ac:dyDescent="0.25">
      <c r="D105" s="30">
        <v>43035</v>
      </c>
      <c r="E105" s="32" t="str">
        <f t="shared" si="13"/>
        <v>02</v>
      </c>
      <c r="F105" s="1">
        <f t="shared" si="14"/>
        <v>10</v>
      </c>
      <c r="G105" s="70"/>
      <c r="H105" s="11"/>
      <c r="I105" s="11"/>
      <c r="J105" s="11"/>
      <c r="K105" s="22"/>
      <c r="L105" s="11"/>
      <c r="M105" s="22"/>
      <c r="N105" s="22"/>
      <c r="O105" s="22"/>
      <c r="P105" s="22"/>
      <c r="Q105" s="15"/>
      <c r="R105" s="74">
        <v>2305</v>
      </c>
      <c r="S105" s="74" t="s">
        <v>579</v>
      </c>
      <c r="T105" s="74"/>
      <c r="U105" s="74"/>
      <c r="V105" s="74"/>
      <c r="W105" s="15"/>
      <c r="X105" s="26" t="s">
        <v>295</v>
      </c>
      <c r="Y105" s="93">
        <f>--ISNUMBER(IFERROR(SEARCH('Cash &amp; Cheque Income'!$P$8,X105,1),""))</f>
        <v>1</v>
      </c>
      <c r="Z105" s="93">
        <f>IF(Y105=1,COUNTIF(Y$3:$Y105,1),"")</f>
        <v>103</v>
      </c>
      <c r="AA105" s="93" t="str">
        <f>IFERROR(INDEX($X$3:$X$274,MATCH(ROWS(Z$3:$Z105),$Z$3:$Z$274,0)),"")</f>
        <v>2305 - Premises Staff - Employers NI</v>
      </c>
      <c r="AB105" s="17"/>
      <c r="AC105" s="27"/>
      <c r="AD105" s="93"/>
      <c r="AE105" s="93"/>
      <c r="AF105" s="93"/>
    </row>
    <row r="106" spans="4:32" x14ac:dyDescent="0.25">
      <c r="D106" s="30">
        <v>43036</v>
      </c>
      <c r="E106" s="32" t="str">
        <f t="shared" si="13"/>
        <v>02</v>
      </c>
      <c r="F106" s="1">
        <f t="shared" si="14"/>
        <v>10</v>
      </c>
      <c r="G106" s="70"/>
      <c r="H106" s="11"/>
      <c r="I106" s="11"/>
      <c r="J106" s="11"/>
      <c r="K106" s="22"/>
      <c r="L106" s="11"/>
      <c r="M106" s="22"/>
      <c r="N106" s="22"/>
      <c r="O106" s="22"/>
      <c r="P106" s="22"/>
      <c r="Q106" s="15"/>
      <c r="R106" s="74">
        <v>2306</v>
      </c>
      <c r="S106" s="74" t="s">
        <v>580</v>
      </c>
      <c r="T106" s="74"/>
      <c r="U106" s="74"/>
      <c r="V106" s="74"/>
      <c r="W106" s="15"/>
      <c r="X106" s="26" t="s">
        <v>296</v>
      </c>
      <c r="Y106" s="93">
        <f>--ISNUMBER(IFERROR(SEARCH('Cash &amp; Cheque Income'!$P$8,X106,1),""))</f>
        <v>1</v>
      </c>
      <c r="Z106" s="93">
        <f>IF(Y106=1,COUNTIF(Y$3:$Y106,1),"")</f>
        <v>104</v>
      </c>
      <c r="AA106" s="93" t="str">
        <f>IFERROR(INDEX($X$3:$X$274,MATCH(ROWS(Z$3:$Z106),$Z$3:$Z$274,0)),"")</f>
        <v>2306 - Premises Staff - Living Wage</v>
      </c>
      <c r="AB106" s="17"/>
      <c r="AC106" s="27"/>
      <c r="AD106" s="93"/>
      <c r="AE106" s="93"/>
      <c r="AF106" s="93"/>
    </row>
    <row r="107" spans="4:32" x14ac:dyDescent="0.25">
      <c r="D107" s="30">
        <v>43037</v>
      </c>
      <c r="E107" s="32" t="str">
        <f t="shared" si="13"/>
        <v>02</v>
      </c>
      <c r="F107" s="1">
        <f t="shared" si="14"/>
        <v>10</v>
      </c>
      <c r="G107" s="70"/>
      <c r="H107" s="11"/>
      <c r="I107" s="11"/>
      <c r="J107" s="11"/>
      <c r="K107" s="22"/>
      <c r="L107" s="11"/>
      <c r="M107" s="22"/>
      <c r="N107" s="22"/>
      <c r="O107" s="22"/>
      <c r="P107" s="22"/>
      <c r="Q107" s="15"/>
      <c r="R107" s="74">
        <v>2307</v>
      </c>
      <c r="S107" s="74" t="s">
        <v>581</v>
      </c>
      <c r="T107" s="74"/>
      <c r="U107" s="74"/>
      <c r="V107" s="74"/>
      <c r="W107" s="15"/>
      <c r="X107" s="26" t="s">
        <v>297</v>
      </c>
      <c r="Y107" s="93">
        <f>--ISNUMBER(IFERROR(SEARCH('Cash &amp; Cheque Income'!$P$8,X107,1),""))</f>
        <v>1</v>
      </c>
      <c r="Z107" s="93">
        <f>IF(Y107=1,COUNTIF(Y$3:$Y107,1),"")</f>
        <v>105</v>
      </c>
      <c r="AA107" s="93" t="str">
        <f>IFERROR(INDEX($X$3:$X$274,MATCH(ROWS(Z$3:$Z107),$Z$3:$Z$274,0)),"")</f>
        <v>2307 - Premises Staff - Monetary diff</v>
      </c>
      <c r="AB107" s="17"/>
      <c r="AC107" s="27"/>
      <c r="AD107" s="93"/>
      <c r="AE107" s="93"/>
      <c r="AF107" s="93"/>
    </row>
    <row r="108" spans="4:32" x14ac:dyDescent="0.25">
      <c r="D108" s="30">
        <v>43038</v>
      </c>
      <c r="E108" s="32" t="str">
        <f t="shared" si="13"/>
        <v>02</v>
      </c>
      <c r="F108" s="1">
        <f t="shared" si="14"/>
        <v>10</v>
      </c>
      <c r="G108" s="70"/>
      <c r="H108" s="11"/>
      <c r="I108" s="11"/>
      <c r="J108" s="11"/>
      <c r="K108" s="22"/>
      <c r="L108" s="11"/>
      <c r="M108" s="22"/>
      <c r="N108" s="22"/>
      <c r="O108" s="22"/>
      <c r="P108" s="22"/>
      <c r="Q108" s="15"/>
      <c r="R108" s="74">
        <v>2308</v>
      </c>
      <c r="S108" s="74" t="s">
        <v>582</v>
      </c>
      <c r="T108" s="74"/>
      <c r="U108" s="74"/>
      <c r="V108" s="74"/>
      <c r="W108" s="15"/>
      <c r="X108" s="26" t="s">
        <v>298</v>
      </c>
      <c r="Y108" s="93">
        <f>--ISNUMBER(IFERROR(SEARCH('Cash &amp; Cheque Income'!$P$8,X108,1),""))</f>
        <v>1</v>
      </c>
      <c r="Z108" s="93">
        <f>IF(Y108=1,COUNTIF(Y$3:$Y108,1),"")</f>
        <v>106</v>
      </c>
      <c r="AA108" s="93" t="str">
        <f>IFERROR(INDEX($X$3:$X$274,MATCH(ROWS(Z$3:$Z108),$Z$3:$Z$274,0)),"")</f>
        <v>2308 - Premises Staff - Additional Hours</v>
      </c>
      <c r="AB108" s="17"/>
      <c r="AC108" s="27"/>
      <c r="AD108" s="93"/>
      <c r="AE108" s="93"/>
      <c r="AF108" s="93"/>
    </row>
    <row r="109" spans="4:32" x14ac:dyDescent="0.25">
      <c r="D109" s="30">
        <v>43039</v>
      </c>
      <c r="E109" s="32" t="str">
        <f t="shared" si="13"/>
        <v>02</v>
      </c>
      <c r="F109" s="1">
        <f t="shared" si="14"/>
        <v>10</v>
      </c>
      <c r="G109" s="70"/>
      <c r="H109" s="11"/>
      <c r="I109" s="11"/>
      <c r="J109" s="11"/>
      <c r="K109" s="22"/>
      <c r="L109" s="11"/>
      <c r="M109" s="22"/>
      <c r="N109" s="22"/>
      <c r="O109" s="22"/>
      <c r="P109" s="22"/>
      <c r="Q109" s="15"/>
      <c r="R109" s="74">
        <v>2309</v>
      </c>
      <c r="S109" s="74" t="s">
        <v>583</v>
      </c>
      <c r="T109" s="74"/>
      <c r="U109" s="74"/>
      <c r="V109" s="74"/>
      <c r="W109" s="15"/>
      <c r="X109" s="26" t="s">
        <v>299</v>
      </c>
      <c r="Y109" s="93">
        <f>--ISNUMBER(IFERROR(SEARCH('Cash &amp; Cheque Income'!$P$8,X109,1),""))</f>
        <v>1</v>
      </c>
      <c r="Z109" s="93">
        <f>IF(Y109=1,COUNTIF(Y$3:$Y109,1),"")</f>
        <v>107</v>
      </c>
      <c r="AA109" s="93" t="str">
        <f>IFERROR(INDEX($X$3:$X$274,MATCH(ROWS(Z$3:$Z109),$Z$3:$Z$274,0)),"")</f>
        <v>2309 - Premises Staff - Casual Holiday Pay</v>
      </c>
      <c r="AB109" s="17"/>
      <c r="AC109" s="27"/>
      <c r="AD109" s="93"/>
      <c r="AE109" s="93"/>
      <c r="AF109" s="93"/>
    </row>
    <row r="110" spans="4:32" x14ac:dyDescent="0.25">
      <c r="D110" s="30">
        <v>43040</v>
      </c>
      <c r="E110" s="32" t="str">
        <f t="shared" si="13"/>
        <v>03</v>
      </c>
      <c r="F110" s="1">
        <f t="shared" si="14"/>
        <v>11</v>
      </c>
      <c r="G110" s="70"/>
      <c r="H110" s="11"/>
      <c r="I110" s="11"/>
      <c r="J110" s="11"/>
      <c r="K110" s="22"/>
      <c r="L110" s="11"/>
      <c r="M110" s="22"/>
      <c r="N110" s="22"/>
      <c r="O110" s="22"/>
      <c r="P110" s="22"/>
      <c r="Q110" s="15"/>
      <c r="R110" s="74">
        <v>2310</v>
      </c>
      <c r="S110" s="74" t="s">
        <v>584</v>
      </c>
      <c r="T110" s="74"/>
      <c r="U110" s="74"/>
      <c r="V110" s="74"/>
      <c r="W110" s="15"/>
      <c r="X110" s="26" t="s">
        <v>300</v>
      </c>
      <c r="Y110" s="93">
        <f>--ISNUMBER(IFERROR(SEARCH('Cash &amp; Cheque Income'!$P$8,X110,1),""))</f>
        <v>1</v>
      </c>
      <c r="Z110" s="93">
        <f>IF(Y110=1,COUNTIF(Y$3:$Y110,1),"")</f>
        <v>108</v>
      </c>
      <c r="AA110" s="93" t="str">
        <f>IFERROR(INDEX($X$3:$X$274,MATCH(ROWS(Z$3:$Z110),$Z$3:$Z$274,0)),"")</f>
        <v>2310 - Premises Staff - LGPS Main Scheme</v>
      </c>
      <c r="AB110" s="17"/>
      <c r="AC110" s="27"/>
      <c r="AD110" s="93"/>
      <c r="AE110" s="93"/>
      <c r="AF110" s="93"/>
    </row>
    <row r="111" spans="4:32" x14ac:dyDescent="0.25">
      <c r="D111" s="30">
        <v>43041</v>
      </c>
      <c r="E111" s="32" t="str">
        <f t="shared" si="13"/>
        <v>03</v>
      </c>
      <c r="F111" s="1">
        <f t="shared" si="14"/>
        <v>11</v>
      </c>
      <c r="G111" s="70"/>
      <c r="H111" s="11"/>
      <c r="I111" s="11"/>
      <c r="J111" s="11"/>
      <c r="K111" s="22"/>
      <c r="L111" s="11"/>
      <c r="M111" s="22"/>
      <c r="N111" s="22"/>
      <c r="O111" s="22"/>
      <c r="P111" s="22"/>
      <c r="Q111" s="15"/>
      <c r="R111" s="74">
        <v>2311</v>
      </c>
      <c r="S111" s="74" t="s">
        <v>585</v>
      </c>
      <c r="T111" s="74"/>
      <c r="U111" s="74"/>
      <c r="V111" s="74"/>
      <c r="W111" s="15"/>
      <c r="X111" s="26" t="s">
        <v>301</v>
      </c>
      <c r="Y111" s="93">
        <f>--ISNUMBER(IFERROR(SEARCH('Cash &amp; Cheque Income'!$P$8,X111,1),""))</f>
        <v>1</v>
      </c>
      <c r="Z111" s="93">
        <f>IF(Y111=1,COUNTIF(Y$3:$Y111,1),"")</f>
        <v>109</v>
      </c>
      <c r="AA111" s="93" t="str">
        <f>IFERROR(INDEX($X$3:$X$274,MATCH(ROWS(Z$3:$Z111),$Z$3:$Z$274,0)),"")</f>
        <v>2311 - Premises Staff - Cash Safeguard</v>
      </c>
      <c r="AB111" s="17"/>
      <c r="AC111" s="27"/>
      <c r="AD111" s="93"/>
      <c r="AE111" s="93"/>
      <c r="AF111" s="93"/>
    </row>
    <row r="112" spans="4:32" x14ac:dyDescent="0.25">
      <c r="D112" s="30">
        <v>43042</v>
      </c>
      <c r="E112" s="32" t="str">
        <f t="shared" si="13"/>
        <v>03</v>
      </c>
      <c r="F112" s="1">
        <f t="shared" si="14"/>
        <v>11</v>
      </c>
      <c r="G112" s="70"/>
      <c r="H112" s="11"/>
      <c r="I112" s="11"/>
      <c r="J112" s="11"/>
      <c r="K112" s="22"/>
      <c r="L112" s="11"/>
      <c r="M112" s="22"/>
      <c r="N112" s="22"/>
      <c r="O112" s="22"/>
      <c r="P112" s="22"/>
      <c r="Q112" s="15"/>
      <c r="R112" s="74">
        <v>2312</v>
      </c>
      <c r="S112" s="74" t="s">
        <v>586</v>
      </c>
      <c r="T112" s="74"/>
      <c r="U112" s="74"/>
      <c r="V112" s="74"/>
      <c r="W112" s="15"/>
      <c r="X112" s="26" t="s">
        <v>302</v>
      </c>
      <c r="Y112" s="93">
        <f>--ISNUMBER(IFERROR(SEARCH('Cash &amp; Cheque Income'!$P$8,X112,1),""))</f>
        <v>1</v>
      </c>
      <c r="Z112" s="93">
        <f>IF(Y112=1,COUNTIF(Y$3:$Y112,1),"")</f>
        <v>110</v>
      </c>
      <c r="AA112" s="93" t="str">
        <f>IFERROR(INDEX($X$3:$X$274,MATCH(ROWS(Z$3:$Z112),$Z$3:$Z$274,0)),"")</f>
        <v>2312 - Premises Staff - Pay Protection</v>
      </c>
      <c r="AB112" s="17"/>
      <c r="AC112" s="27"/>
      <c r="AD112" s="93"/>
      <c r="AE112" s="93"/>
      <c r="AF112" s="93"/>
    </row>
    <row r="113" spans="4:32" x14ac:dyDescent="0.25">
      <c r="D113" s="30">
        <v>43043</v>
      </c>
      <c r="E113" s="32" t="str">
        <f t="shared" ref="E113:E176" si="15">VLOOKUP(F113,$D$3:$E$14,2,FALSE)</f>
        <v>03</v>
      </c>
      <c r="F113" s="1">
        <f t="shared" ref="F113:F176" si="16">MONTH(D113)</f>
        <v>11</v>
      </c>
      <c r="G113" s="70"/>
      <c r="H113" s="11"/>
      <c r="I113" s="11"/>
      <c r="J113" s="11"/>
      <c r="K113" s="22"/>
      <c r="L113" s="11"/>
      <c r="M113" s="22"/>
      <c r="N113" s="22"/>
      <c r="O113" s="22"/>
      <c r="P113" s="22"/>
      <c r="Q113" s="15"/>
      <c r="R113" s="74">
        <v>2313</v>
      </c>
      <c r="S113" s="74" t="s">
        <v>587</v>
      </c>
      <c r="T113" s="74"/>
      <c r="U113" s="74"/>
      <c r="V113" s="74"/>
      <c r="W113" s="15"/>
      <c r="X113" s="26" t="s">
        <v>303</v>
      </c>
      <c r="Y113" s="93">
        <f>--ISNUMBER(IFERROR(SEARCH('Cash &amp; Cheque Income'!$P$8,X113,1),""))</f>
        <v>1</v>
      </c>
      <c r="Z113" s="93">
        <f>IF(Y113=1,COUNTIF(Y$3:$Y113,1),"")</f>
        <v>111</v>
      </c>
      <c r="AA113" s="93" t="str">
        <f>IFERROR(INDEX($X$3:$X$274,MATCH(ROWS(Z$3:$Z113),$Z$3:$Z$274,0)),"")</f>
        <v>2313 - Premises Staff - Special Needs Resp</v>
      </c>
      <c r="AB113" s="17"/>
      <c r="AC113" s="27"/>
      <c r="AD113" s="93"/>
      <c r="AE113" s="93"/>
      <c r="AF113" s="93"/>
    </row>
    <row r="114" spans="4:32" x14ac:dyDescent="0.25">
      <c r="D114" s="30">
        <v>43044</v>
      </c>
      <c r="E114" s="32" t="str">
        <f t="shared" si="15"/>
        <v>03</v>
      </c>
      <c r="F114" s="1">
        <f t="shared" si="16"/>
        <v>11</v>
      </c>
      <c r="G114" s="70"/>
      <c r="H114" s="11"/>
      <c r="I114" s="11"/>
      <c r="J114" s="11"/>
      <c r="K114" s="22"/>
      <c r="L114" s="11"/>
      <c r="M114" s="22"/>
      <c r="N114" s="22"/>
      <c r="O114" s="22"/>
      <c r="P114" s="22"/>
      <c r="Q114" s="15"/>
      <c r="R114" s="74">
        <v>2315</v>
      </c>
      <c r="S114" s="74" t="s">
        <v>588</v>
      </c>
      <c r="T114" s="74"/>
      <c r="U114" s="74"/>
      <c r="V114" s="74"/>
      <c r="W114" s="15"/>
      <c r="X114" s="26" t="s">
        <v>304</v>
      </c>
      <c r="Y114" s="93">
        <f>--ISNUMBER(IFERROR(SEARCH('Cash &amp; Cheque Income'!$P$8,X114,1),""))</f>
        <v>1</v>
      </c>
      <c r="Z114" s="93">
        <f>IF(Y114=1,COUNTIF(Y$3:$Y114,1),"")</f>
        <v>112</v>
      </c>
      <c r="AA114" s="93" t="str">
        <f>IFERROR(INDEX($X$3:$X$274,MATCH(ROWS(Z$3:$Z114),$Z$3:$Z$274,0)),"")</f>
        <v>2315 - Premises Staff - Overtime</v>
      </c>
      <c r="AB114" s="17"/>
      <c r="AC114" s="27"/>
      <c r="AD114" s="93"/>
      <c r="AE114" s="93"/>
      <c r="AF114" s="93"/>
    </row>
    <row r="115" spans="4:32" x14ac:dyDescent="0.25">
      <c r="D115" s="30">
        <v>43045</v>
      </c>
      <c r="E115" s="32" t="str">
        <f t="shared" si="15"/>
        <v>03</v>
      </c>
      <c r="F115" s="1">
        <f t="shared" si="16"/>
        <v>11</v>
      </c>
      <c r="G115" s="70"/>
      <c r="H115" s="11"/>
      <c r="I115" s="11"/>
      <c r="J115" s="11"/>
      <c r="K115" s="22"/>
      <c r="L115" s="11"/>
      <c r="M115" s="22"/>
      <c r="N115" s="22"/>
      <c r="O115" s="22"/>
      <c r="P115" s="22"/>
      <c r="Q115" s="15"/>
      <c r="R115" s="74">
        <v>2348</v>
      </c>
      <c r="S115" s="74" t="s">
        <v>589</v>
      </c>
      <c r="T115" s="74"/>
      <c r="U115" s="74"/>
      <c r="V115" s="74"/>
      <c r="W115" s="15"/>
      <c r="X115" s="26" t="s">
        <v>305</v>
      </c>
      <c r="Y115" s="93">
        <f>--ISNUMBER(IFERROR(SEARCH('Cash &amp; Cheque Income'!$P$8,X115,1),""))</f>
        <v>1</v>
      </c>
      <c r="Z115" s="93">
        <f>IF(Y115=1,COUNTIF(Y$3:$Y115,1),"")</f>
        <v>113</v>
      </c>
      <c r="AA115" s="93" t="str">
        <f>IFERROR(INDEX($X$3:$X$274,MATCH(ROWS(Z$3:$Z115),$Z$3:$Z$274,0)),"")</f>
        <v>2348 - Premises Staff - Occ Sick Half</v>
      </c>
      <c r="AB115" s="17"/>
      <c r="AC115" s="27"/>
      <c r="AD115" s="93"/>
      <c r="AE115" s="93"/>
      <c r="AF115" s="93"/>
    </row>
    <row r="116" spans="4:32" x14ac:dyDescent="0.25">
      <c r="D116" s="30">
        <v>43046</v>
      </c>
      <c r="E116" s="32" t="str">
        <f t="shared" si="15"/>
        <v>03</v>
      </c>
      <c r="F116" s="1">
        <f t="shared" si="16"/>
        <v>11</v>
      </c>
      <c r="G116" s="70"/>
      <c r="H116" s="11"/>
      <c r="I116" s="11"/>
      <c r="J116" s="11"/>
      <c r="K116" s="22"/>
      <c r="L116" s="11"/>
      <c r="M116" s="22"/>
      <c r="N116" s="22"/>
      <c r="O116" s="22"/>
      <c r="P116" s="22"/>
      <c r="Q116" s="15"/>
      <c r="R116" s="74">
        <v>2349</v>
      </c>
      <c r="S116" s="74" t="s">
        <v>590</v>
      </c>
      <c r="T116" s="74"/>
      <c r="U116" s="74"/>
      <c r="V116" s="74"/>
      <c r="W116" s="15"/>
      <c r="X116" s="26" t="s">
        <v>306</v>
      </c>
      <c r="Y116" s="93">
        <f>--ISNUMBER(IFERROR(SEARCH('Cash &amp; Cheque Income'!$P$8,X116,1),""))</f>
        <v>1</v>
      </c>
      <c r="Z116" s="93">
        <f>IF(Y116=1,COUNTIF(Y$3:$Y116,1),"")</f>
        <v>114</v>
      </c>
      <c r="AA116" s="93" t="str">
        <f>IFERROR(INDEX($X$3:$X$274,MATCH(ROWS(Z$3:$Z116),$Z$3:$Z$274,0)),"")</f>
        <v>2349 - Premises Staff - Statutory Charge</v>
      </c>
      <c r="AB116" s="17"/>
      <c r="AC116" s="27"/>
      <c r="AD116" s="93"/>
      <c r="AE116" s="93"/>
      <c r="AF116" s="93"/>
    </row>
    <row r="117" spans="4:32" x14ac:dyDescent="0.25">
      <c r="D117" s="30">
        <v>43047</v>
      </c>
      <c r="E117" s="32" t="str">
        <f t="shared" si="15"/>
        <v>03</v>
      </c>
      <c r="F117" s="1">
        <f t="shared" si="16"/>
        <v>11</v>
      </c>
      <c r="G117" s="70"/>
      <c r="H117" s="11"/>
      <c r="I117" s="11"/>
      <c r="J117" s="11"/>
      <c r="K117" s="22"/>
      <c r="L117" s="11"/>
      <c r="M117" s="22"/>
      <c r="N117" s="22"/>
      <c r="O117" s="22"/>
      <c r="P117" s="22"/>
      <c r="Q117" s="15"/>
      <c r="R117" s="74">
        <v>2351</v>
      </c>
      <c r="S117" s="74" t="s">
        <v>591</v>
      </c>
      <c r="T117" s="74"/>
      <c r="U117" s="74"/>
      <c r="V117" s="74"/>
      <c r="W117" s="15"/>
      <c r="X117" s="26" t="s">
        <v>307</v>
      </c>
      <c r="Y117" s="93">
        <f>--ISNUMBER(IFERROR(SEARCH('Cash &amp; Cheque Income'!$P$8,X117,1),""))</f>
        <v>1</v>
      </c>
      <c r="Z117" s="93">
        <f>IF(Y117=1,COUNTIF(Y$3:$Y117,1),"")</f>
        <v>115</v>
      </c>
      <c r="AA117" s="93" t="str">
        <f>IFERROR(INDEX($X$3:$X$274,MATCH(ROWS(Z$3:$Z117),$Z$3:$Z$274,0)),"")</f>
        <v>2351 - Premises Staff - Statutory Pension</v>
      </c>
      <c r="AB117" s="17"/>
      <c r="AC117" s="27"/>
      <c r="AD117" s="93"/>
      <c r="AE117" s="93"/>
      <c r="AF117" s="93"/>
    </row>
    <row r="118" spans="4:32" x14ac:dyDescent="0.25">
      <c r="D118" s="30">
        <v>43048</v>
      </c>
      <c r="E118" s="32" t="str">
        <f t="shared" si="15"/>
        <v>03</v>
      </c>
      <c r="F118" s="1">
        <f t="shared" si="16"/>
        <v>11</v>
      </c>
      <c r="G118" s="70"/>
      <c r="H118" s="11"/>
      <c r="I118" s="11"/>
      <c r="J118" s="11"/>
      <c r="K118" s="22"/>
      <c r="L118" s="11"/>
      <c r="M118" s="22"/>
      <c r="N118" s="22"/>
      <c r="O118" s="22"/>
      <c r="P118" s="22"/>
      <c r="Q118" s="15"/>
      <c r="R118" s="74">
        <v>2352</v>
      </c>
      <c r="S118" s="74" t="s">
        <v>592</v>
      </c>
      <c r="T118" s="74"/>
      <c r="U118" s="74"/>
      <c r="V118" s="74"/>
      <c r="W118" s="15"/>
      <c r="X118" s="26" t="s">
        <v>308</v>
      </c>
      <c r="Y118" s="93">
        <f>--ISNUMBER(IFERROR(SEARCH('Cash &amp; Cheque Income'!$P$8,X118,1),""))</f>
        <v>1</v>
      </c>
      <c r="Z118" s="93">
        <f>IF(Y118=1,COUNTIF(Y$3:$Y118,1),"")</f>
        <v>116</v>
      </c>
      <c r="AA118" s="93" t="str">
        <f>IFERROR(INDEX($X$3:$X$274,MATCH(ROWS(Z$3:$Z118),$Z$3:$Z$274,0)),"")</f>
        <v>2352 - Premises Staff - Statutory Recovery</v>
      </c>
      <c r="AB118" s="17"/>
      <c r="AC118" s="27"/>
      <c r="AD118" s="93"/>
      <c r="AE118" s="93"/>
      <c r="AF118" s="93"/>
    </row>
    <row r="119" spans="4:32" x14ac:dyDescent="0.25">
      <c r="D119" s="30">
        <v>43049</v>
      </c>
      <c r="E119" s="32" t="str">
        <f t="shared" si="15"/>
        <v>03</v>
      </c>
      <c r="F119" s="1">
        <f t="shared" si="16"/>
        <v>11</v>
      </c>
      <c r="G119" s="70"/>
      <c r="H119" s="11"/>
      <c r="I119" s="11"/>
      <c r="J119" s="11"/>
      <c r="K119" s="22"/>
      <c r="L119" s="11"/>
      <c r="M119" s="22"/>
      <c r="N119" s="22"/>
      <c r="O119" s="22"/>
      <c r="P119" s="22"/>
      <c r="Q119" s="15"/>
      <c r="R119" s="74">
        <v>2400</v>
      </c>
      <c r="S119" s="74" t="s">
        <v>593</v>
      </c>
      <c r="T119" s="74"/>
      <c r="U119" s="74"/>
      <c r="V119" s="74"/>
      <c r="W119" s="15"/>
      <c r="X119" s="26" t="s">
        <v>309</v>
      </c>
      <c r="Y119" s="93">
        <f>--ISNUMBER(IFERROR(SEARCH('Cash &amp; Cheque Income'!$P$8,X119,1),""))</f>
        <v>1</v>
      </c>
      <c r="Z119" s="93">
        <f>IF(Y119=1,COUNTIF(Y$3:$Y119,1),"")</f>
        <v>117</v>
      </c>
      <c r="AA119" s="93" t="str">
        <f>IFERROR(INDEX($X$3:$X$274,MATCH(ROWS(Z$3:$Z119),$Z$3:$Z$274,0)),"")</f>
        <v>2400 - Midday Supervisor - Normal Pay</v>
      </c>
      <c r="AB119" s="17"/>
      <c r="AC119" s="27"/>
      <c r="AD119" s="93"/>
      <c r="AE119" s="93"/>
      <c r="AF119" s="93"/>
    </row>
    <row r="120" spans="4:32" x14ac:dyDescent="0.25">
      <c r="D120" s="30">
        <v>43050</v>
      </c>
      <c r="E120" s="32" t="str">
        <f t="shared" si="15"/>
        <v>03</v>
      </c>
      <c r="F120" s="1">
        <f t="shared" si="16"/>
        <v>11</v>
      </c>
      <c r="G120" s="70"/>
      <c r="H120" s="11"/>
      <c r="I120" s="11"/>
      <c r="J120" s="11"/>
      <c r="K120" s="22"/>
      <c r="L120" s="11"/>
      <c r="M120" s="22"/>
      <c r="N120" s="22"/>
      <c r="O120" s="22"/>
      <c r="P120" s="22"/>
      <c r="Q120" s="15"/>
      <c r="R120" s="74">
        <v>2401</v>
      </c>
      <c r="S120" s="74" t="s">
        <v>594</v>
      </c>
      <c r="T120" s="74"/>
      <c r="U120" s="74"/>
      <c r="V120" s="74"/>
      <c r="W120" s="15"/>
      <c r="X120" s="26" t="s">
        <v>310</v>
      </c>
      <c r="Y120" s="93">
        <f>--ISNUMBER(IFERROR(SEARCH('Cash &amp; Cheque Income'!$P$8,X120,1),""))</f>
        <v>1</v>
      </c>
      <c r="Z120" s="93">
        <f>IF(Y120=1,COUNTIF(Y$3:$Y120,1),"")</f>
        <v>118</v>
      </c>
      <c r="AA120" s="93" t="str">
        <f>IFERROR(INDEX($X$3:$X$274,MATCH(ROWS(Z$3:$Z120),$Z$3:$Z$274,0)),"")</f>
        <v>2401 - Midday Supervisor - Supply Teacher Pay</v>
      </c>
      <c r="AB120" s="17"/>
      <c r="AC120" s="27"/>
      <c r="AD120" s="93"/>
      <c r="AE120" s="93"/>
      <c r="AF120" s="93"/>
    </row>
    <row r="121" spans="4:32" x14ac:dyDescent="0.25">
      <c r="D121" s="30">
        <v>43051</v>
      </c>
      <c r="E121" s="32" t="str">
        <f t="shared" si="15"/>
        <v>03</v>
      </c>
      <c r="F121" s="1">
        <f t="shared" si="16"/>
        <v>11</v>
      </c>
      <c r="G121" s="70"/>
      <c r="H121" s="11"/>
      <c r="I121" s="11"/>
      <c r="J121" s="11"/>
      <c r="K121" s="22"/>
      <c r="L121" s="11"/>
      <c r="M121" s="22"/>
      <c r="N121" s="22"/>
      <c r="O121" s="22"/>
      <c r="P121" s="22"/>
      <c r="Q121" s="15"/>
      <c r="R121" s="74">
        <v>2402</v>
      </c>
      <c r="S121" s="74" t="s">
        <v>595</v>
      </c>
      <c r="T121" s="74"/>
      <c r="U121" s="74"/>
      <c r="V121" s="74"/>
      <c r="W121" s="15"/>
      <c r="X121" s="26" t="s">
        <v>311</v>
      </c>
      <c r="Y121" s="93">
        <f>--ISNUMBER(IFERROR(SEARCH('Cash &amp; Cheque Income'!$P$8,X121,1),""))</f>
        <v>1</v>
      </c>
      <c r="Z121" s="93">
        <f>IF(Y121=1,COUNTIF(Y$3:$Y121,1),"")</f>
        <v>119</v>
      </c>
      <c r="AA121" s="93" t="str">
        <f>IFERROR(INDEX($X$3:$X$274,MATCH(ROWS(Z$3:$Z121),$Z$3:$Z$274,0)),"")</f>
        <v>2402 - Midday Supervisor - Holiday Pay</v>
      </c>
      <c r="AB121" s="17"/>
      <c r="AC121" s="27"/>
      <c r="AD121" s="93"/>
      <c r="AE121" s="93"/>
      <c r="AF121" s="93"/>
    </row>
    <row r="122" spans="4:32" x14ac:dyDescent="0.25">
      <c r="D122" s="30">
        <v>43052</v>
      </c>
      <c r="E122" s="32" t="str">
        <f t="shared" si="15"/>
        <v>03</v>
      </c>
      <c r="F122" s="1">
        <f t="shared" si="16"/>
        <v>11</v>
      </c>
      <c r="G122" s="70"/>
      <c r="H122" s="11"/>
      <c r="I122" s="11"/>
      <c r="J122" s="11"/>
      <c r="K122" s="22"/>
      <c r="L122" s="11"/>
      <c r="M122" s="22"/>
      <c r="N122" s="22"/>
      <c r="O122" s="22"/>
      <c r="P122" s="22"/>
      <c r="Q122" s="15"/>
      <c r="R122" s="74">
        <v>2404</v>
      </c>
      <c r="S122" s="74" t="s">
        <v>596</v>
      </c>
      <c r="T122" s="74"/>
      <c r="U122" s="74"/>
      <c r="V122" s="74"/>
      <c r="W122" s="15"/>
      <c r="X122" s="26" t="s">
        <v>312</v>
      </c>
      <c r="Y122" s="93">
        <f>--ISNUMBER(IFERROR(SEARCH('Cash &amp; Cheque Income'!$P$8,X122,1),""))</f>
        <v>1</v>
      </c>
      <c r="Z122" s="93">
        <f>IF(Y122=1,COUNTIF(Y$3:$Y122,1),"")</f>
        <v>120</v>
      </c>
      <c r="AA122" s="93" t="str">
        <f>IFERROR(INDEX($X$3:$X$274,MATCH(ROWS(Z$3:$Z122),$Z$3:$Z$274,0)),"")</f>
        <v>2404 - Midday Supervisor - Childcare Vouchers</v>
      </c>
      <c r="AB122" s="17"/>
      <c r="AC122" s="27"/>
      <c r="AD122" s="93"/>
      <c r="AE122" s="93"/>
      <c r="AF122" s="93"/>
    </row>
    <row r="123" spans="4:32" x14ac:dyDescent="0.25">
      <c r="D123" s="30">
        <v>43053</v>
      </c>
      <c r="E123" s="32" t="str">
        <f t="shared" si="15"/>
        <v>03</v>
      </c>
      <c r="F123" s="1">
        <f t="shared" si="16"/>
        <v>11</v>
      </c>
      <c r="G123" s="70"/>
      <c r="H123" s="11"/>
      <c r="I123" s="11"/>
      <c r="J123" s="11"/>
      <c r="K123" s="22"/>
      <c r="L123" s="11"/>
      <c r="M123" s="22"/>
      <c r="N123" s="22"/>
      <c r="O123" s="22"/>
      <c r="P123" s="22"/>
      <c r="Q123" s="15"/>
      <c r="R123" s="74">
        <v>2405</v>
      </c>
      <c r="S123" s="74" t="s">
        <v>597</v>
      </c>
      <c r="T123" s="74"/>
      <c r="U123" s="74"/>
      <c r="V123" s="74"/>
      <c r="W123" s="15"/>
      <c r="X123" s="26" t="s">
        <v>313</v>
      </c>
      <c r="Y123" s="93">
        <f>--ISNUMBER(IFERROR(SEARCH('Cash &amp; Cheque Income'!$P$8,X123,1),""))</f>
        <v>1</v>
      </c>
      <c r="Z123" s="93">
        <f>IF(Y123=1,COUNTIF(Y$3:$Y123,1),"")</f>
        <v>121</v>
      </c>
      <c r="AA123" s="93" t="str">
        <f>IFERROR(INDEX($X$3:$X$274,MATCH(ROWS(Z$3:$Z123),$Z$3:$Z$274,0)),"")</f>
        <v>2405 - Midday Supervisor - Employers NI</v>
      </c>
      <c r="AB123" s="17"/>
      <c r="AC123" s="27"/>
      <c r="AD123" s="93"/>
      <c r="AE123" s="93"/>
      <c r="AF123" s="93"/>
    </row>
    <row r="124" spans="4:32" x14ac:dyDescent="0.25">
      <c r="D124" s="30">
        <v>43054</v>
      </c>
      <c r="E124" s="32" t="str">
        <f t="shared" si="15"/>
        <v>03</v>
      </c>
      <c r="F124" s="1">
        <f t="shared" si="16"/>
        <v>11</v>
      </c>
      <c r="G124" s="70"/>
      <c r="H124" s="11"/>
      <c r="I124" s="11"/>
      <c r="J124" s="11"/>
      <c r="K124" s="22"/>
      <c r="L124" s="11"/>
      <c r="M124" s="22"/>
      <c r="N124" s="22"/>
      <c r="O124" s="22"/>
      <c r="P124" s="22"/>
      <c r="Q124" s="15"/>
      <c r="R124" s="74">
        <v>2406</v>
      </c>
      <c r="S124" s="74" t="s">
        <v>598</v>
      </c>
      <c r="T124" s="74"/>
      <c r="U124" s="74"/>
      <c r="V124" s="74"/>
      <c r="W124" s="15"/>
      <c r="X124" s="26" t="s">
        <v>314</v>
      </c>
      <c r="Y124" s="93">
        <f>--ISNUMBER(IFERROR(SEARCH('Cash &amp; Cheque Income'!$P$8,X124,1),""))</f>
        <v>1</v>
      </c>
      <c r="Z124" s="93">
        <f>IF(Y124=1,COUNTIF(Y$3:$Y124,1),"")</f>
        <v>122</v>
      </c>
      <c r="AA124" s="93" t="str">
        <f>IFERROR(INDEX($X$3:$X$274,MATCH(ROWS(Z$3:$Z124),$Z$3:$Z$274,0)),"")</f>
        <v>2406 - Midday Supervisor - Living Wage</v>
      </c>
      <c r="AB124" s="17"/>
      <c r="AC124" s="27"/>
      <c r="AD124" s="93"/>
      <c r="AE124" s="93"/>
      <c r="AF124" s="93"/>
    </row>
    <row r="125" spans="4:32" x14ac:dyDescent="0.25">
      <c r="D125" s="30">
        <v>43055</v>
      </c>
      <c r="E125" s="32" t="str">
        <f t="shared" si="15"/>
        <v>03</v>
      </c>
      <c r="F125" s="1">
        <f t="shared" si="16"/>
        <v>11</v>
      </c>
      <c r="G125" s="70"/>
      <c r="H125" s="11"/>
      <c r="I125" s="11"/>
      <c r="J125" s="11"/>
      <c r="K125" s="22"/>
      <c r="L125" s="11"/>
      <c r="M125" s="22"/>
      <c r="N125" s="22"/>
      <c r="O125" s="22"/>
      <c r="P125" s="22"/>
      <c r="Q125" s="15"/>
      <c r="R125" s="74">
        <v>2407</v>
      </c>
      <c r="S125" s="74" t="s">
        <v>599</v>
      </c>
      <c r="T125" s="74"/>
      <c r="U125" s="74"/>
      <c r="V125" s="74"/>
      <c r="W125" s="15"/>
      <c r="X125" s="26" t="s">
        <v>315</v>
      </c>
      <c r="Y125" s="93">
        <f>--ISNUMBER(IFERROR(SEARCH('Cash &amp; Cheque Income'!$P$8,X125,1),""))</f>
        <v>1</v>
      </c>
      <c r="Z125" s="93">
        <f>IF(Y125=1,COUNTIF(Y$3:$Y125,1),"")</f>
        <v>123</v>
      </c>
      <c r="AA125" s="93" t="str">
        <f>IFERROR(INDEX($X$3:$X$274,MATCH(ROWS(Z$3:$Z125),$Z$3:$Z$274,0)),"")</f>
        <v>2407 - Midday Supervisor - Monetary diff</v>
      </c>
      <c r="AB125" s="17"/>
      <c r="AC125" s="27"/>
      <c r="AD125" s="93"/>
      <c r="AE125" s="93"/>
      <c r="AF125" s="93"/>
    </row>
    <row r="126" spans="4:32" x14ac:dyDescent="0.25">
      <c r="D126" s="30">
        <v>43056</v>
      </c>
      <c r="E126" s="32" t="str">
        <f t="shared" si="15"/>
        <v>03</v>
      </c>
      <c r="F126" s="1">
        <f t="shared" si="16"/>
        <v>11</v>
      </c>
      <c r="G126" s="70"/>
      <c r="H126" s="11"/>
      <c r="I126" s="11"/>
      <c r="J126" s="11"/>
      <c r="K126" s="22"/>
      <c r="L126" s="11"/>
      <c r="M126" s="22"/>
      <c r="N126" s="22"/>
      <c r="O126" s="22"/>
      <c r="P126" s="22"/>
      <c r="Q126" s="15"/>
      <c r="R126" s="74">
        <v>2408</v>
      </c>
      <c r="S126" s="74" t="s">
        <v>600</v>
      </c>
      <c r="T126" s="74"/>
      <c r="U126" s="74"/>
      <c r="V126" s="74"/>
      <c r="W126" s="15"/>
      <c r="X126" s="26" t="s">
        <v>316</v>
      </c>
      <c r="Y126" s="93">
        <f>--ISNUMBER(IFERROR(SEARCH('Cash &amp; Cheque Income'!$P$8,X126,1),""))</f>
        <v>1</v>
      </c>
      <c r="Z126" s="93">
        <f>IF(Y126=1,COUNTIF(Y$3:$Y126,1),"")</f>
        <v>124</v>
      </c>
      <c r="AA126" s="93" t="str">
        <f>IFERROR(INDEX($X$3:$X$274,MATCH(ROWS(Z$3:$Z126),$Z$3:$Z$274,0)),"")</f>
        <v>2408 - Midday Supervisor - Additional Hours</v>
      </c>
      <c r="AB126" s="17"/>
      <c r="AC126" s="27"/>
      <c r="AD126" s="93"/>
      <c r="AE126" s="93"/>
      <c r="AF126" s="93"/>
    </row>
    <row r="127" spans="4:32" x14ac:dyDescent="0.25">
      <c r="D127" s="30">
        <v>43057</v>
      </c>
      <c r="E127" s="32" t="str">
        <f t="shared" si="15"/>
        <v>03</v>
      </c>
      <c r="F127" s="1">
        <f t="shared" si="16"/>
        <v>11</v>
      </c>
      <c r="G127" s="70"/>
      <c r="H127" s="11"/>
      <c r="I127" s="11"/>
      <c r="J127" s="11"/>
      <c r="K127" s="22"/>
      <c r="L127" s="11"/>
      <c r="M127" s="22"/>
      <c r="N127" s="22"/>
      <c r="O127" s="22"/>
      <c r="P127" s="22"/>
      <c r="Q127" s="15"/>
      <c r="R127" s="74">
        <v>2409</v>
      </c>
      <c r="S127" s="74" t="s">
        <v>601</v>
      </c>
      <c r="T127" s="74"/>
      <c r="U127" s="74"/>
      <c r="V127" s="74"/>
      <c r="W127" s="15"/>
      <c r="X127" s="26" t="s">
        <v>317</v>
      </c>
      <c r="Y127" s="93">
        <f>--ISNUMBER(IFERROR(SEARCH('Cash &amp; Cheque Income'!$P$8,X127,1),""))</f>
        <v>1</v>
      </c>
      <c r="Z127" s="93">
        <f>IF(Y127=1,COUNTIF(Y$3:$Y127,1),"")</f>
        <v>125</v>
      </c>
      <c r="AA127" s="93" t="str">
        <f>IFERROR(INDEX($X$3:$X$274,MATCH(ROWS(Z$3:$Z127),$Z$3:$Z$274,0)),"")</f>
        <v>2409 - Midday Supervisor - Casual Holiday Pay</v>
      </c>
      <c r="AB127" s="17"/>
      <c r="AC127" s="27"/>
      <c r="AD127" s="93"/>
      <c r="AE127" s="93"/>
      <c r="AF127" s="93"/>
    </row>
    <row r="128" spans="4:32" x14ac:dyDescent="0.25">
      <c r="D128" s="30">
        <v>43058</v>
      </c>
      <c r="E128" s="32" t="str">
        <f t="shared" si="15"/>
        <v>03</v>
      </c>
      <c r="F128" s="1">
        <f t="shared" si="16"/>
        <v>11</v>
      </c>
      <c r="G128" s="70"/>
      <c r="H128" s="11"/>
      <c r="I128" s="11"/>
      <c r="J128" s="11"/>
      <c r="K128" s="22"/>
      <c r="L128" s="11"/>
      <c r="M128" s="22"/>
      <c r="N128" s="22"/>
      <c r="O128" s="22"/>
      <c r="P128" s="22"/>
      <c r="Q128" s="15"/>
      <c r="R128" s="74">
        <v>2410</v>
      </c>
      <c r="S128" s="74" t="s">
        <v>602</v>
      </c>
      <c r="T128" s="74"/>
      <c r="U128" s="74"/>
      <c r="V128" s="74"/>
      <c r="W128" s="15"/>
      <c r="X128" s="26" t="s">
        <v>318</v>
      </c>
      <c r="Y128" s="93">
        <f>--ISNUMBER(IFERROR(SEARCH('Cash &amp; Cheque Income'!$P$8,X128,1),""))</f>
        <v>1</v>
      </c>
      <c r="Z128" s="93">
        <f>IF(Y128=1,COUNTIF(Y$3:$Y128,1),"")</f>
        <v>126</v>
      </c>
      <c r="AA128" s="93" t="str">
        <f>IFERROR(INDEX($X$3:$X$274,MATCH(ROWS(Z$3:$Z128),$Z$3:$Z$274,0)),"")</f>
        <v>2410 - Midday Supervisor - LGPS Main Scheme</v>
      </c>
      <c r="AB128" s="17"/>
      <c r="AC128" s="27"/>
      <c r="AD128" s="93"/>
      <c r="AE128" s="93"/>
      <c r="AF128" s="93"/>
    </row>
    <row r="129" spans="4:32" x14ac:dyDescent="0.25">
      <c r="D129" s="30">
        <v>43059</v>
      </c>
      <c r="E129" s="32" t="str">
        <f t="shared" si="15"/>
        <v>03</v>
      </c>
      <c r="F129" s="1">
        <f t="shared" si="16"/>
        <v>11</v>
      </c>
      <c r="G129" s="70"/>
      <c r="H129" s="11"/>
      <c r="I129" s="11"/>
      <c r="J129" s="11"/>
      <c r="K129" s="22"/>
      <c r="L129" s="11"/>
      <c r="M129" s="22"/>
      <c r="N129" s="22"/>
      <c r="O129" s="22"/>
      <c r="P129" s="22"/>
      <c r="Q129" s="15"/>
      <c r="R129" s="74">
        <v>2411</v>
      </c>
      <c r="S129" s="74" t="s">
        <v>603</v>
      </c>
      <c r="T129" s="74"/>
      <c r="U129" s="74"/>
      <c r="V129" s="74"/>
      <c r="W129" s="15"/>
      <c r="X129" s="26" t="s">
        <v>319</v>
      </c>
      <c r="Y129" s="93">
        <f>--ISNUMBER(IFERROR(SEARCH('Cash &amp; Cheque Income'!$P$8,X129,1),""))</f>
        <v>1</v>
      </c>
      <c r="Z129" s="93">
        <f>IF(Y129=1,COUNTIF(Y$3:$Y129,1),"")</f>
        <v>127</v>
      </c>
      <c r="AA129" s="93" t="str">
        <f>IFERROR(INDEX($X$3:$X$274,MATCH(ROWS(Z$3:$Z129),$Z$3:$Z$274,0)),"")</f>
        <v>2411 - Midday Supervisor - Cash Safeguard</v>
      </c>
      <c r="AB129" s="17"/>
      <c r="AC129" s="27"/>
      <c r="AD129" s="93"/>
      <c r="AE129" s="93"/>
      <c r="AF129" s="93"/>
    </row>
    <row r="130" spans="4:32" x14ac:dyDescent="0.25">
      <c r="D130" s="30">
        <v>43060</v>
      </c>
      <c r="E130" s="32" t="str">
        <f t="shared" si="15"/>
        <v>03</v>
      </c>
      <c r="F130" s="1">
        <f t="shared" si="16"/>
        <v>11</v>
      </c>
      <c r="G130" s="70"/>
      <c r="H130" s="11"/>
      <c r="I130" s="11"/>
      <c r="J130" s="11"/>
      <c r="K130" s="22"/>
      <c r="L130" s="11"/>
      <c r="M130" s="22"/>
      <c r="N130" s="22"/>
      <c r="O130" s="22"/>
      <c r="P130" s="22"/>
      <c r="Q130" s="15"/>
      <c r="R130" s="74">
        <v>2412</v>
      </c>
      <c r="S130" s="74" t="s">
        <v>604</v>
      </c>
      <c r="T130" s="74"/>
      <c r="U130" s="74"/>
      <c r="V130" s="74"/>
      <c r="W130" s="15"/>
      <c r="X130" s="26" t="s">
        <v>320</v>
      </c>
      <c r="Y130" s="93">
        <f>--ISNUMBER(IFERROR(SEARCH('Cash &amp; Cheque Income'!$P$8,X130,1),""))</f>
        <v>1</v>
      </c>
      <c r="Z130" s="93">
        <f>IF(Y130=1,COUNTIF(Y$3:$Y130,1),"")</f>
        <v>128</v>
      </c>
      <c r="AA130" s="93" t="str">
        <f>IFERROR(INDEX($X$3:$X$274,MATCH(ROWS(Z$3:$Z130),$Z$3:$Z$274,0)),"")</f>
        <v>2412 - Midday Supervisor - Pay Protection</v>
      </c>
      <c r="AB130" s="17"/>
      <c r="AC130" s="27"/>
      <c r="AD130" s="93"/>
      <c r="AE130" s="93"/>
      <c r="AF130" s="93"/>
    </row>
    <row r="131" spans="4:32" x14ac:dyDescent="0.25">
      <c r="D131" s="30">
        <v>43061</v>
      </c>
      <c r="E131" s="32" t="str">
        <f t="shared" si="15"/>
        <v>03</v>
      </c>
      <c r="F131" s="1">
        <f t="shared" si="16"/>
        <v>11</v>
      </c>
      <c r="G131" s="70"/>
      <c r="H131" s="11"/>
      <c r="I131" s="11"/>
      <c r="J131" s="11"/>
      <c r="K131" s="22"/>
      <c r="L131" s="11"/>
      <c r="M131" s="22"/>
      <c r="N131" s="22"/>
      <c r="O131" s="22"/>
      <c r="P131" s="22"/>
      <c r="Q131" s="15"/>
      <c r="R131" s="74">
        <v>2413</v>
      </c>
      <c r="S131" s="74" t="s">
        <v>605</v>
      </c>
      <c r="T131" s="74"/>
      <c r="U131" s="74"/>
      <c r="V131" s="74"/>
      <c r="W131" s="15"/>
      <c r="X131" s="26" t="s">
        <v>321</v>
      </c>
      <c r="Y131" s="93">
        <f>--ISNUMBER(IFERROR(SEARCH('Cash &amp; Cheque Income'!$P$8,X131,1),""))</f>
        <v>1</v>
      </c>
      <c r="Z131" s="93">
        <f>IF(Y131=1,COUNTIF(Y$3:$Y131,1),"")</f>
        <v>129</v>
      </c>
      <c r="AA131" s="93" t="str">
        <f>IFERROR(INDEX($X$3:$X$274,MATCH(ROWS(Z$3:$Z131),$Z$3:$Z$274,0)),"")</f>
        <v>2413 - Midday Supervisor - Special Needs Resp</v>
      </c>
      <c r="AB131" s="17"/>
      <c r="AC131" s="27"/>
      <c r="AD131" s="93"/>
      <c r="AE131" s="93"/>
      <c r="AF131" s="93"/>
    </row>
    <row r="132" spans="4:32" x14ac:dyDescent="0.25">
      <c r="D132" s="30">
        <v>43062</v>
      </c>
      <c r="E132" s="32" t="str">
        <f t="shared" si="15"/>
        <v>03</v>
      </c>
      <c r="F132" s="1">
        <f t="shared" si="16"/>
        <v>11</v>
      </c>
      <c r="G132" s="70"/>
      <c r="H132" s="11"/>
      <c r="I132" s="11"/>
      <c r="J132" s="11"/>
      <c r="K132" s="22"/>
      <c r="L132" s="11"/>
      <c r="M132" s="22"/>
      <c r="N132" s="22"/>
      <c r="O132" s="22"/>
      <c r="P132" s="22"/>
      <c r="Q132" s="15"/>
      <c r="R132" s="74">
        <v>2415</v>
      </c>
      <c r="S132" s="74" t="s">
        <v>606</v>
      </c>
      <c r="T132" s="74"/>
      <c r="U132" s="74"/>
      <c r="V132" s="74"/>
      <c r="W132" s="15"/>
      <c r="X132" s="26" t="s">
        <v>322</v>
      </c>
      <c r="Y132" s="93">
        <f>--ISNUMBER(IFERROR(SEARCH('Cash &amp; Cheque Income'!$P$8,X132,1),""))</f>
        <v>1</v>
      </c>
      <c r="Z132" s="93">
        <f>IF(Y132=1,COUNTIF(Y$3:$Y132,1),"")</f>
        <v>130</v>
      </c>
      <c r="AA132" s="93" t="str">
        <f>IFERROR(INDEX($X$3:$X$274,MATCH(ROWS(Z$3:$Z132),$Z$3:$Z$274,0)),"")</f>
        <v>2415 - Midday Supervisor - Overtime</v>
      </c>
      <c r="AB132" s="17"/>
      <c r="AC132" s="27"/>
      <c r="AD132" s="93"/>
      <c r="AE132" s="93"/>
      <c r="AF132" s="93"/>
    </row>
    <row r="133" spans="4:32" x14ac:dyDescent="0.25">
      <c r="D133" s="30">
        <v>43063</v>
      </c>
      <c r="E133" s="32" t="str">
        <f t="shared" si="15"/>
        <v>03</v>
      </c>
      <c r="F133" s="1">
        <f t="shared" si="16"/>
        <v>11</v>
      </c>
      <c r="G133" s="70"/>
      <c r="H133" s="11"/>
      <c r="I133" s="11"/>
      <c r="J133" s="11"/>
      <c r="K133" s="22"/>
      <c r="L133" s="11"/>
      <c r="M133" s="22"/>
      <c r="N133" s="22"/>
      <c r="O133" s="22"/>
      <c r="P133" s="22"/>
      <c r="Q133" s="15"/>
      <c r="R133" s="74">
        <v>2416</v>
      </c>
      <c r="S133" s="74" t="s">
        <v>607</v>
      </c>
      <c r="T133" s="74"/>
      <c r="U133" s="74"/>
      <c r="V133" s="74"/>
      <c r="W133" s="15"/>
      <c r="X133" s="26" t="s">
        <v>323</v>
      </c>
      <c r="Y133" s="93">
        <f>--ISNUMBER(IFERROR(SEARCH('Cash &amp; Cheque Income'!$P$8,X133,1),""))</f>
        <v>1</v>
      </c>
      <c r="Z133" s="93">
        <f>IF(Y133=1,COUNTIF(Y$3:$Y133,1),"")</f>
        <v>131</v>
      </c>
      <c r="AA133" s="93" t="str">
        <f>IFERROR(INDEX($X$3:$X$274,MATCH(ROWS(Z$3:$Z133),$Z$3:$Z$274,0)),"")</f>
        <v>2416 - Midday Supervisor - Occ Sick Half</v>
      </c>
      <c r="AB133" s="17"/>
      <c r="AC133" s="27"/>
      <c r="AD133" s="93"/>
      <c r="AE133" s="93"/>
      <c r="AF133" s="93"/>
    </row>
    <row r="134" spans="4:32" x14ac:dyDescent="0.25">
      <c r="D134" s="30">
        <v>43064</v>
      </c>
      <c r="E134" s="32" t="str">
        <f t="shared" si="15"/>
        <v>03</v>
      </c>
      <c r="F134" s="1">
        <f t="shared" si="16"/>
        <v>11</v>
      </c>
      <c r="G134" s="70"/>
      <c r="H134" s="11"/>
      <c r="I134" s="11"/>
      <c r="J134" s="11"/>
      <c r="K134" s="22"/>
      <c r="L134" s="11"/>
      <c r="M134" s="22"/>
      <c r="N134" s="22"/>
      <c r="O134" s="22"/>
      <c r="P134" s="22"/>
      <c r="Q134" s="15"/>
      <c r="R134" s="74">
        <v>2449</v>
      </c>
      <c r="S134" s="74" t="s">
        <v>608</v>
      </c>
      <c r="T134" s="74"/>
      <c r="U134" s="74"/>
      <c r="V134" s="74"/>
      <c r="W134" s="15"/>
      <c r="X134" s="26" t="s">
        <v>324</v>
      </c>
      <c r="Y134" s="93">
        <f>--ISNUMBER(IFERROR(SEARCH('Cash &amp; Cheque Income'!$P$8,X134,1),""))</f>
        <v>1</v>
      </c>
      <c r="Z134" s="93">
        <f>IF(Y134=1,COUNTIF(Y$3:$Y134,1),"")</f>
        <v>132</v>
      </c>
      <c r="AA134" s="93" t="str">
        <f>IFERROR(INDEX($X$3:$X$274,MATCH(ROWS(Z$3:$Z134),$Z$3:$Z$274,0)),"")</f>
        <v>2449 - Midday Supervisor - Statutory Charge</v>
      </c>
      <c r="AB134" s="17"/>
      <c r="AC134" s="27"/>
      <c r="AD134" s="93"/>
      <c r="AE134" s="93"/>
      <c r="AF134" s="93"/>
    </row>
    <row r="135" spans="4:32" x14ac:dyDescent="0.25">
      <c r="D135" s="30">
        <v>43065</v>
      </c>
      <c r="E135" s="32" t="str">
        <f t="shared" si="15"/>
        <v>03</v>
      </c>
      <c r="F135" s="1">
        <f t="shared" si="16"/>
        <v>11</v>
      </c>
      <c r="G135" s="70"/>
      <c r="H135" s="11"/>
      <c r="I135" s="11"/>
      <c r="J135" s="11"/>
      <c r="K135" s="22"/>
      <c r="L135" s="11"/>
      <c r="M135" s="22"/>
      <c r="N135" s="22"/>
      <c r="O135" s="22"/>
      <c r="P135" s="22"/>
      <c r="Q135" s="15"/>
      <c r="R135" s="74">
        <v>2450</v>
      </c>
      <c r="S135" s="74" t="s">
        <v>609</v>
      </c>
      <c r="T135" s="74"/>
      <c r="U135" s="74"/>
      <c r="V135" s="74"/>
      <c r="W135" s="15"/>
      <c r="X135" s="26" t="s">
        <v>325</v>
      </c>
      <c r="Y135" s="93">
        <f>--ISNUMBER(IFERROR(SEARCH('Cash &amp; Cheque Income'!$P$8,X135,1),""))</f>
        <v>1</v>
      </c>
      <c r="Z135" s="93">
        <f>IF(Y135=1,COUNTIF(Y$3:$Y135,1),"")</f>
        <v>133</v>
      </c>
      <c r="AA135" s="93" t="str">
        <f>IFERROR(INDEX($X$3:$X$274,MATCH(ROWS(Z$3:$Z135),$Z$3:$Z$274,0)),"")</f>
        <v>2450 - Midday Supervisor - Statutory Pension</v>
      </c>
      <c r="AB135" s="17"/>
      <c r="AC135" s="27"/>
      <c r="AD135" s="93"/>
      <c r="AE135" s="93"/>
      <c r="AF135" s="93"/>
    </row>
    <row r="136" spans="4:32" x14ac:dyDescent="0.25">
      <c r="D136" s="30">
        <v>43066</v>
      </c>
      <c r="E136" s="32" t="str">
        <f t="shared" si="15"/>
        <v>03</v>
      </c>
      <c r="F136" s="1">
        <f t="shared" si="16"/>
        <v>11</v>
      </c>
      <c r="G136" s="70"/>
      <c r="H136" s="11"/>
      <c r="I136" s="11"/>
      <c r="J136" s="11"/>
      <c r="K136" s="22"/>
      <c r="L136" s="11"/>
      <c r="M136" s="22"/>
      <c r="N136" s="22"/>
      <c r="O136" s="22"/>
      <c r="P136" s="22"/>
      <c r="Q136" s="15"/>
      <c r="R136" s="74">
        <v>2451</v>
      </c>
      <c r="S136" s="74" t="s">
        <v>610</v>
      </c>
      <c r="T136" s="74"/>
      <c r="U136" s="74"/>
      <c r="V136" s="74"/>
      <c r="W136" s="15"/>
      <c r="X136" s="26" t="s">
        <v>326</v>
      </c>
      <c r="Y136" s="93">
        <f>--ISNUMBER(IFERROR(SEARCH('Cash &amp; Cheque Income'!$P$8,X136,1),""))</f>
        <v>1</v>
      </c>
      <c r="Z136" s="93">
        <f>IF(Y136=1,COUNTIF(Y$3:$Y136,1),"")</f>
        <v>134</v>
      </c>
      <c r="AA136" s="93" t="str">
        <f>IFERROR(INDEX($X$3:$X$274,MATCH(ROWS(Z$3:$Z136),$Z$3:$Z$274,0)),"")</f>
        <v>2451 - Midday Supervisor - Statutory Recovery</v>
      </c>
      <c r="AB136" s="17"/>
      <c r="AC136" s="27"/>
      <c r="AD136" s="93"/>
      <c r="AE136" s="93"/>
      <c r="AF136" s="93"/>
    </row>
    <row r="137" spans="4:32" x14ac:dyDescent="0.25">
      <c r="D137" s="30">
        <v>43067</v>
      </c>
      <c r="E137" s="32" t="str">
        <f t="shared" si="15"/>
        <v>03</v>
      </c>
      <c r="F137" s="1">
        <f t="shared" si="16"/>
        <v>11</v>
      </c>
      <c r="G137" s="70"/>
      <c r="H137" s="11"/>
      <c r="I137" s="11"/>
      <c r="J137" s="11"/>
      <c r="K137" s="22"/>
      <c r="L137" s="11"/>
      <c r="M137" s="22"/>
      <c r="N137" s="22"/>
      <c r="O137" s="22"/>
      <c r="P137" s="22"/>
      <c r="Q137" s="15"/>
      <c r="R137" s="74">
        <v>2500</v>
      </c>
      <c r="S137" s="74" t="s">
        <v>611</v>
      </c>
      <c r="T137" s="74"/>
      <c r="U137" s="74"/>
      <c r="V137" s="74"/>
      <c r="W137" s="15"/>
      <c r="X137" s="26" t="s">
        <v>327</v>
      </c>
      <c r="Y137" s="93">
        <f>--ISNUMBER(IFERROR(SEARCH('Cash &amp; Cheque Income'!$P$8,X137,1),""))</f>
        <v>1</v>
      </c>
      <c r="Z137" s="93">
        <f>IF(Y137=1,COUNTIF(Y$3:$Y137,1),"")</f>
        <v>135</v>
      </c>
      <c r="AA137" s="93" t="str">
        <f>IFERROR(INDEX($X$3:$X$274,MATCH(ROWS(Z$3:$Z137),$Z$3:$Z$274,0)),"")</f>
        <v>2500 - Other Staff - Normal Pay</v>
      </c>
      <c r="AB137" s="17"/>
      <c r="AC137" s="27"/>
      <c r="AD137" s="93"/>
      <c r="AE137" s="93"/>
      <c r="AF137" s="93"/>
    </row>
    <row r="138" spans="4:32" x14ac:dyDescent="0.25">
      <c r="D138" s="30">
        <v>43068</v>
      </c>
      <c r="E138" s="32" t="str">
        <f t="shared" si="15"/>
        <v>03</v>
      </c>
      <c r="F138" s="1">
        <f t="shared" si="16"/>
        <v>11</v>
      </c>
      <c r="G138" s="70"/>
      <c r="H138" s="11"/>
      <c r="I138" s="11"/>
      <c r="J138" s="11"/>
      <c r="K138" s="22"/>
      <c r="L138" s="11"/>
      <c r="M138" s="22"/>
      <c r="N138" s="22"/>
      <c r="O138" s="22"/>
      <c r="P138" s="22"/>
      <c r="Q138" s="15"/>
      <c r="R138" s="74">
        <v>2501</v>
      </c>
      <c r="S138" s="74" t="s">
        <v>612</v>
      </c>
      <c r="T138" s="74"/>
      <c r="U138" s="74"/>
      <c r="V138" s="74"/>
      <c r="W138" s="15"/>
      <c r="X138" s="26" t="s">
        <v>328</v>
      </c>
      <c r="Y138" s="93">
        <f>--ISNUMBER(IFERROR(SEARCH('Cash &amp; Cheque Income'!$P$8,X138,1),""))</f>
        <v>1</v>
      </c>
      <c r="Z138" s="93">
        <f>IF(Y138=1,COUNTIF(Y$3:$Y138,1),"")</f>
        <v>136</v>
      </c>
      <c r="AA138" s="93" t="str">
        <f>IFERROR(INDEX($X$3:$X$274,MATCH(ROWS(Z$3:$Z138),$Z$3:$Z$274,0)),"")</f>
        <v>2501 - Other Staff - Supply Teacher Pay</v>
      </c>
      <c r="AB138" s="17"/>
      <c r="AC138" s="27"/>
      <c r="AD138" s="93"/>
      <c r="AE138" s="93"/>
      <c r="AF138" s="93"/>
    </row>
    <row r="139" spans="4:32" x14ac:dyDescent="0.25">
      <c r="D139" s="30">
        <v>43069</v>
      </c>
      <c r="E139" s="32" t="str">
        <f t="shared" si="15"/>
        <v>03</v>
      </c>
      <c r="F139" s="1">
        <f t="shared" si="16"/>
        <v>11</v>
      </c>
      <c r="G139" s="70"/>
      <c r="H139" s="11"/>
      <c r="I139" s="11"/>
      <c r="J139" s="11"/>
      <c r="K139" s="22"/>
      <c r="L139" s="11"/>
      <c r="M139" s="22"/>
      <c r="N139" s="22"/>
      <c r="O139" s="22"/>
      <c r="P139" s="22"/>
      <c r="Q139" s="15"/>
      <c r="R139" s="74">
        <v>2502</v>
      </c>
      <c r="S139" s="74" t="s">
        <v>613</v>
      </c>
      <c r="T139" s="74"/>
      <c r="U139" s="74"/>
      <c r="V139" s="74"/>
      <c r="W139" s="15"/>
      <c r="X139" s="26" t="s">
        <v>329</v>
      </c>
      <c r="Y139" s="93">
        <f>--ISNUMBER(IFERROR(SEARCH('Cash &amp; Cheque Income'!$P$8,X139,1),""))</f>
        <v>1</v>
      </c>
      <c r="Z139" s="93">
        <f>IF(Y139=1,COUNTIF(Y$3:$Y139,1),"")</f>
        <v>137</v>
      </c>
      <c r="AA139" s="93" t="str">
        <f>IFERROR(INDEX($X$3:$X$274,MATCH(ROWS(Z$3:$Z139),$Z$3:$Z$274,0)),"")</f>
        <v>2502 - Other Staff - Holiday Pay on Leaving</v>
      </c>
      <c r="AB139" s="17"/>
      <c r="AC139" s="27"/>
      <c r="AD139" s="93"/>
      <c r="AE139" s="93"/>
      <c r="AF139" s="93"/>
    </row>
    <row r="140" spans="4:32" x14ac:dyDescent="0.25">
      <c r="D140" s="30">
        <v>43070</v>
      </c>
      <c r="E140" s="32" t="str">
        <f t="shared" si="15"/>
        <v>04</v>
      </c>
      <c r="F140" s="1">
        <f t="shared" si="16"/>
        <v>12</v>
      </c>
      <c r="G140" s="70"/>
      <c r="H140" s="11"/>
      <c r="I140" s="11"/>
      <c r="J140" s="11"/>
      <c r="K140" s="22"/>
      <c r="L140" s="11"/>
      <c r="M140" s="22"/>
      <c r="N140" s="22"/>
      <c r="O140" s="22"/>
      <c r="P140" s="22"/>
      <c r="Q140" s="15"/>
      <c r="R140" s="74">
        <v>2504</v>
      </c>
      <c r="S140" s="74" t="s">
        <v>614</v>
      </c>
      <c r="T140" s="74"/>
      <c r="U140" s="74"/>
      <c r="V140" s="74"/>
      <c r="W140" s="15"/>
      <c r="X140" s="26" t="s">
        <v>330</v>
      </c>
      <c r="Y140" s="93">
        <f>--ISNUMBER(IFERROR(SEARCH('Cash &amp; Cheque Income'!$P$8,X140,1),""))</f>
        <v>1</v>
      </c>
      <c r="Z140" s="93">
        <f>IF(Y140=1,COUNTIF(Y$3:$Y140,1),"")</f>
        <v>138</v>
      </c>
      <c r="AA140" s="93" t="str">
        <f>IFERROR(INDEX($X$3:$X$274,MATCH(ROWS(Z$3:$Z140),$Z$3:$Z$274,0)),"")</f>
        <v>2504 - Other Staff - Childcare Vouchers</v>
      </c>
      <c r="AB140" s="17"/>
      <c r="AC140" s="27"/>
      <c r="AD140" s="93"/>
      <c r="AE140" s="93"/>
      <c r="AF140" s="93"/>
    </row>
    <row r="141" spans="4:32" x14ac:dyDescent="0.25">
      <c r="D141" s="30">
        <v>43071</v>
      </c>
      <c r="E141" s="32" t="str">
        <f t="shared" si="15"/>
        <v>04</v>
      </c>
      <c r="F141" s="1">
        <f t="shared" si="16"/>
        <v>12</v>
      </c>
      <c r="G141" s="70"/>
      <c r="H141" s="11"/>
      <c r="I141" s="11"/>
      <c r="J141" s="11"/>
      <c r="K141" s="22"/>
      <c r="L141" s="11"/>
      <c r="M141" s="22"/>
      <c r="N141" s="22"/>
      <c r="O141" s="22"/>
      <c r="P141" s="22"/>
      <c r="Q141" s="15"/>
      <c r="R141" s="74">
        <v>2505</v>
      </c>
      <c r="S141" s="74" t="s">
        <v>615</v>
      </c>
      <c r="T141" s="74"/>
      <c r="U141" s="74"/>
      <c r="V141" s="74"/>
      <c r="W141" s="15"/>
      <c r="X141" s="26" t="s">
        <v>331</v>
      </c>
      <c r="Y141" s="93">
        <f>--ISNUMBER(IFERROR(SEARCH('Cash &amp; Cheque Income'!$P$8,X141,1),""))</f>
        <v>1</v>
      </c>
      <c r="Z141" s="93">
        <f>IF(Y141=1,COUNTIF(Y$3:$Y141,1),"")</f>
        <v>139</v>
      </c>
      <c r="AA141" s="93" t="str">
        <f>IFERROR(INDEX($X$3:$X$274,MATCH(ROWS(Z$3:$Z141),$Z$3:$Z$274,0)),"")</f>
        <v>2505 - Other Staff - Employers NI</v>
      </c>
      <c r="AB141" s="17"/>
      <c r="AC141" s="27"/>
      <c r="AD141" s="93"/>
      <c r="AE141" s="93"/>
      <c r="AF141" s="93"/>
    </row>
    <row r="142" spans="4:32" x14ac:dyDescent="0.25">
      <c r="D142" s="30">
        <v>43072</v>
      </c>
      <c r="E142" s="32" t="str">
        <f t="shared" si="15"/>
        <v>04</v>
      </c>
      <c r="F142" s="1">
        <f t="shared" si="16"/>
        <v>12</v>
      </c>
      <c r="G142" s="70"/>
      <c r="H142" s="11"/>
      <c r="I142" s="11"/>
      <c r="J142" s="11"/>
      <c r="K142" s="22"/>
      <c r="L142" s="11"/>
      <c r="M142" s="22"/>
      <c r="N142" s="22"/>
      <c r="O142" s="22"/>
      <c r="P142" s="22"/>
      <c r="Q142" s="15"/>
      <c r="R142" s="74">
        <v>2506</v>
      </c>
      <c r="S142" s="74" t="s">
        <v>616</v>
      </c>
      <c r="T142" s="74"/>
      <c r="U142" s="74"/>
      <c r="V142" s="74"/>
      <c r="W142" s="15"/>
      <c r="X142" s="26" t="s">
        <v>332</v>
      </c>
      <c r="Y142" s="93">
        <f>--ISNUMBER(IFERROR(SEARCH('Cash &amp; Cheque Income'!$P$8,X142,1),""))</f>
        <v>1</v>
      </c>
      <c r="Z142" s="93">
        <f>IF(Y142=1,COUNTIF(Y$3:$Y142,1),"")</f>
        <v>140</v>
      </c>
      <c r="AA142" s="93" t="str">
        <f>IFERROR(INDEX($X$3:$X$274,MATCH(ROWS(Z$3:$Z142),$Z$3:$Z$274,0)),"")</f>
        <v>2506 - Other Staff - Living Wage</v>
      </c>
      <c r="AB142" s="17"/>
      <c r="AC142" s="27"/>
      <c r="AD142" s="93"/>
      <c r="AE142" s="93"/>
      <c r="AF142" s="93"/>
    </row>
    <row r="143" spans="4:32" x14ac:dyDescent="0.25">
      <c r="D143" s="30">
        <v>43073</v>
      </c>
      <c r="E143" s="32" t="str">
        <f t="shared" si="15"/>
        <v>04</v>
      </c>
      <c r="F143" s="1">
        <f t="shared" si="16"/>
        <v>12</v>
      </c>
      <c r="G143" s="70"/>
      <c r="H143" s="11"/>
      <c r="I143" s="11"/>
      <c r="J143" s="11"/>
      <c r="K143" s="22"/>
      <c r="L143" s="11"/>
      <c r="M143" s="22"/>
      <c r="N143" s="22"/>
      <c r="O143" s="22"/>
      <c r="P143" s="22"/>
      <c r="Q143" s="15"/>
      <c r="R143" s="74">
        <v>2507</v>
      </c>
      <c r="S143" s="74" t="s">
        <v>617</v>
      </c>
      <c r="T143" s="74"/>
      <c r="U143" s="74"/>
      <c r="V143" s="74"/>
      <c r="W143" s="15"/>
      <c r="X143" s="26" t="s">
        <v>333</v>
      </c>
      <c r="Y143" s="93">
        <f>--ISNUMBER(IFERROR(SEARCH('Cash &amp; Cheque Income'!$P$8,X143,1),""))</f>
        <v>1</v>
      </c>
      <c r="Z143" s="93">
        <f>IF(Y143=1,COUNTIF(Y$3:$Y143,1),"")</f>
        <v>141</v>
      </c>
      <c r="AA143" s="93" t="str">
        <f>IFERROR(INDEX($X$3:$X$274,MATCH(ROWS(Z$3:$Z143),$Z$3:$Z$274,0)),"")</f>
        <v>2507 - Other Staff - Monetary diff</v>
      </c>
      <c r="AB143" s="17"/>
      <c r="AC143" s="27"/>
      <c r="AD143" s="93"/>
      <c r="AE143" s="93"/>
      <c r="AF143" s="93"/>
    </row>
    <row r="144" spans="4:32" x14ac:dyDescent="0.25">
      <c r="D144" s="30">
        <v>43074</v>
      </c>
      <c r="E144" s="32" t="str">
        <f t="shared" si="15"/>
        <v>04</v>
      </c>
      <c r="F144" s="1">
        <f t="shared" si="16"/>
        <v>12</v>
      </c>
      <c r="G144" s="70"/>
      <c r="H144" s="11"/>
      <c r="I144" s="11"/>
      <c r="J144" s="11"/>
      <c r="K144" s="22"/>
      <c r="L144" s="11"/>
      <c r="M144" s="22"/>
      <c r="N144" s="22"/>
      <c r="O144" s="22"/>
      <c r="P144" s="22"/>
      <c r="Q144" s="15"/>
      <c r="R144" s="74">
        <v>2508</v>
      </c>
      <c r="S144" s="74" t="s">
        <v>618</v>
      </c>
      <c r="T144" s="74"/>
      <c r="U144" s="74"/>
      <c r="V144" s="74"/>
      <c r="W144" s="15"/>
      <c r="X144" s="26" t="s">
        <v>334</v>
      </c>
      <c r="Y144" s="93">
        <f>--ISNUMBER(IFERROR(SEARCH('Cash &amp; Cheque Income'!$P$8,X144,1),""))</f>
        <v>1</v>
      </c>
      <c r="Z144" s="93">
        <f>IF(Y144=1,COUNTIF(Y$3:$Y144,1),"")</f>
        <v>142</v>
      </c>
      <c r="AA144" s="93" t="str">
        <f>IFERROR(INDEX($X$3:$X$274,MATCH(ROWS(Z$3:$Z144),$Z$3:$Z$274,0)),"")</f>
        <v>2508 - Other Staff - Additional Hours</v>
      </c>
      <c r="AB144" s="17"/>
      <c r="AC144" s="27"/>
      <c r="AD144" s="93"/>
      <c r="AE144" s="93"/>
      <c r="AF144" s="93"/>
    </row>
    <row r="145" spans="4:32" x14ac:dyDescent="0.25">
      <c r="D145" s="30">
        <v>43075</v>
      </c>
      <c r="E145" s="32" t="str">
        <f t="shared" si="15"/>
        <v>04</v>
      </c>
      <c r="F145" s="1">
        <f t="shared" si="16"/>
        <v>12</v>
      </c>
      <c r="G145" s="70"/>
      <c r="H145" s="11"/>
      <c r="I145" s="11"/>
      <c r="J145" s="11"/>
      <c r="K145" s="22"/>
      <c r="L145" s="11"/>
      <c r="M145" s="22"/>
      <c r="N145" s="22"/>
      <c r="O145" s="22"/>
      <c r="P145" s="22"/>
      <c r="Q145" s="15"/>
      <c r="R145" s="74">
        <v>2509</v>
      </c>
      <c r="S145" s="74" t="s">
        <v>619</v>
      </c>
      <c r="T145" s="74"/>
      <c r="U145" s="74"/>
      <c r="V145" s="74"/>
      <c r="W145" s="15"/>
      <c r="X145" s="26" t="s">
        <v>335</v>
      </c>
      <c r="Y145" s="93">
        <f>--ISNUMBER(IFERROR(SEARCH('Cash &amp; Cheque Income'!$P$8,X145,1),""))</f>
        <v>1</v>
      </c>
      <c r="Z145" s="93">
        <f>IF(Y145=1,COUNTIF(Y$3:$Y145,1),"")</f>
        <v>143</v>
      </c>
      <c r="AA145" s="93" t="str">
        <f>IFERROR(INDEX($X$3:$X$274,MATCH(ROWS(Z$3:$Z145),$Z$3:$Z$274,0)),"")</f>
        <v>2509 - Other Staff - Casual Holiday Pay</v>
      </c>
      <c r="AB145" s="17"/>
      <c r="AC145" s="27"/>
      <c r="AD145" s="93"/>
      <c r="AE145" s="93"/>
      <c r="AF145" s="93"/>
    </row>
    <row r="146" spans="4:32" x14ac:dyDescent="0.25">
      <c r="D146" s="30">
        <v>43076</v>
      </c>
      <c r="E146" s="32" t="str">
        <f t="shared" si="15"/>
        <v>04</v>
      </c>
      <c r="F146" s="1">
        <f t="shared" si="16"/>
        <v>12</v>
      </c>
      <c r="G146" s="70"/>
      <c r="H146" s="11"/>
      <c r="I146" s="11"/>
      <c r="J146" s="11"/>
      <c r="K146" s="22"/>
      <c r="L146" s="11"/>
      <c r="M146" s="22"/>
      <c r="N146" s="22"/>
      <c r="O146" s="22"/>
      <c r="P146" s="22"/>
      <c r="Q146" s="15"/>
      <c r="R146" s="74">
        <v>2510</v>
      </c>
      <c r="S146" s="74" t="s">
        <v>620</v>
      </c>
      <c r="T146" s="74"/>
      <c r="U146" s="74"/>
      <c r="V146" s="74"/>
      <c r="W146" s="15"/>
      <c r="X146" s="26" t="s">
        <v>336</v>
      </c>
      <c r="Y146" s="93">
        <f>--ISNUMBER(IFERROR(SEARCH('Cash &amp; Cheque Income'!$P$8,X146,1),""))</f>
        <v>1</v>
      </c>
      <c r="Z146" s="93">
        <f>IF(Y146=1,COUNTIF(Y$3:$Y146,1),"")</f>
        <v>144</v>
      </c>
      <c r="AA146" s="93" t="str">
        <f>IFERROR(INDEX($X$3:$X$274,MATCH(ROWS(Z$3:$Z146),$Z$3:$Z$274,0)),"")</f>
        <v>2510 - Other Staff - LGPS Main Scheme</v>
      </c>
      <c r="AB146" s="17"/>
      <c r="AC146" s="27"/>
      <c r="AD146" s="93"/>
      <c r="AE146" s="93"/>
      <c r="AF146" s="93"/>
    </row>
    <row r="147" spans="4:32" x14ac:dyDescent="0.25">
      <c r="D147" s="30">
        <v>43077</v>
      </c>
      <c r="E147" s="32" t="str">
        <f t="shared" si="15"/>
        <v>04</v>
      </c>
      <c r="F147" s="1">
        <f t="shared" si="16"/>
        <v>12</v>
      </c>
      <c r="G147" s="70"/>
      <c r="H147" s="11"/>
      <c r="I147" s="11"/>
      <c r="J147" s="11"/>
      <c r="K147" s="22"/>
      <c r="L147" s="11"/>
      <c r="M147" s="22"/>
      <c r="N147" s="22"/>
      <c r="O147" s="22"/>
      <c r="P147" s="22"/>
      <c r="Q147" s="15"/>
      <c r="R147" s="74">
        <v>2511</v>
      </c>
      <c r="S147" s="74" t="s">
        <v>621</v>
      </c>
      <c r="T147" s="74"/>
      <c r="U147" s="74"/>
      <c r="V147" s="74"/>
      <c r="W147" s="15"/>
      <c r="X147" s="26" t="s">
        <v>337</v>
      </c>
      <c r="Y147" s="93">
        <f>--ISNUMBER(IFERROR(SEARCH('Cash &amp; Cheque Income'!$P$8,X147,1),""))</f>
        <v>1</v>
      </c>
      <c r="Z147" s="93">
        <f>IF(Y147=1,COUNTIF(Y$3:$Y147,1),"")</f>
        <v>145</v>
      </c>
      <c r="AA147" s="93" t="str">
        <f>IFERROR(INDEX($X$3:$X$274,MATCH(ROWS(Z$3:$Z147),$Z$3:$Z$274,0)),"")</f>
        <v>2511 - Other Staff - Cash Safeguard</v>
      </c>
      <c r="AB147" s="17"/>
      <c r="AC147" s="27"/>
      <c r="AD147" s="93"/>
      <c r="AE147" s="93"/>
      <c r="AF147" s="93"/>
    </row>
    <row r="148" spans="4:32" x14ac:dyDescent="0.25">
      <c r="D148" s="30">
        <v>43078</v>
      </c>
      <c r="E148" s="32" t="str">
        <f t="shared" si="15"/>
        <v>04</v>
      </c>
      <c r="F148" s="1">
        <f t="shared" si="16"/>
        <v>12</v>
      </c>
      <c r="G148" s="70"/>
      <c r="H148" s="11"/>
      <c r="I148" s="11"/>
      <c r="J148" s="11"/>
      <c r="K148" s="22"/>
      <c r="L148" s="11"/>
      <c r="M148" s="22"/>
      <c r="N148" s="22"/>
      <c r="O148" s="22"/>
      <c r="P148" s="22"/>
      <c r="Q148" s="15"/>
      <c r="R148" s="74">
        <v>2512</v>
      </c>
      <c r="S148" s="74" t="s">
        <v>622</v>
      </c>
      <c r="T148" s="74"/>
      <c r="U148" s="74"/>
      <c r="V148" s="74"/>
      <c r="W148" s="15"/>
      <c r="X148" s="26" t="s">
        <v>338</v>
      </c>
      <c r="Y148" s="93">
        <f>--ISNUMBER(IFERROR(SEARCH('Cash &amp; Cheque Income'!$P$8,X148,1),""))</f>
        <v>1</v>
      </c>
      <c r="Z148" s="93">
        <f>IF(Y148=1,COUNTIF(Y$3:$Y148,1),"")</f>
        <v>146</v>
      </c>
      <c r="AA148" s="93" t="str">
        <f>IFERROR(INDEX($X$3:$X$274,MATCH(ROWS(Z$3:$Z148),$Z$3:$Z$274,0)),"")</f>
        <v>2512 - Other Staff - Pay Protection</v>
      </c>
      <c r="AB148" s="17"/>
      <c r="AC148" s="27"/>
      <c r="AD148" s="93"/>
      <c r="AE148" s="93"/>
      <c r="AF148" s="93"/>
    </row>
    <row r="149" spans="4:32" x14ac:dyDescent="0.25">
      <c r="D149" s="30">
        <v>43079</v>
      </c>
      <c r="E149" s="32" t="str">
        <f t="shared" si="15"/>
        <v>04</v>
      </c>
      <c r="F149" s="1">
        <f t="shared" si="16"/>
        <v>12</v>
      </c>
      <c r="G149" s="70"/>
      <c r="H149" s="11"/>
      <c r="I149" s="11"/>
      <c r="J149" s="11"/>
      <c r="K149" s="22"/>
      <c r="L149" s="11"/>
      <c r="M149" s="22"/>
      <c r="N149" s="22"/>
      <c r="O149" s="22"/>
      <c r="P149" s="22"/>
      <c r="Q149" s="15"/>
      <c r="R149" s="74">
        <v>2513</v>
      </c>
      <c r="S149" s="74" t="s">
        <v>623</v>
      </c>
      <c r="T149" s="74"/>
      <c r="U149" s="74"/>
      <c r="V149" s="74"/>
      <c r="W149" s="15"/>
      <c r="X149" s="26" t="s">
        <v>339</v>
      </c>
      <c r="Y149" s="93">
        <f>--ISNUMBER(IFERROR(SEARCH('Cash &amp; Cheque Income'!$P$8,X149,1),""))</f>
        <v>1</v>
      </c>
      <c r="Z149" s="93">
        <f>IF(Y149=1,COUNTIF(Y$3:$Y149,1),"")</f>
        <v>147</v>
      </c>
      <c r="AA149" s="93" t="str">
        <f>IFERROR(INDEX($X$3:$X$274,MATCH(ROWS(Z$3:$Z149),$Z$3:$Z$274,0)),"")</f>
        <v>2513 - Other Staff - Special Needs Resp</v>
      </c>
      <c r="AB149" s="17"/>
      <c r="AC149" s="27"/>
      <c r="AD149" s="93"/>
      <c r="AE149" s="93"/>
      <c r="AF149" s="93"/>
    </row>
    <row r="150" spans="4:32" x14ac:dyDescent="0.25">
      <c r="D150" s="30">
        <v>43080</v>
      </c>
      <c r="E150" s="32" t="str">
        <f t="shared" si="15"/>
        <v>04</v>
      </c>
      <c r="F150" s="1">
        <f t="shared" si="16"/>
        <v>12</v>
      </c>
      <c r="G150" s="70"/>
      <c r="H150" s="11"/>
      <c r="I150" s="11"/>
      <c r="J150" s="11"/>
      <c r="K150" s="22"/>
      <c r="L150" s="11"/>
      <c r="M150" s="22"/>
      <c r="N150" s="22"/>
      <c r="O150" s="22"/>
      <c r="P150" s="22"/>
      <c r="Q150" s="15"/>
      <c r="R150" s="74">
        <v>2515</v>
      </c>
      <c r="S150" s="74" t="s">
        <v>624</v>
      </c>
      <c r="T150" s="74"/>
      <c r="U150" s="74"/>
      <c r="V150" s="74"/>
      <c r="W150" s="15"/>
      <c r="X150" s="26" t="s">
        <v>340</v>
      </c>
      <c r="Y150" s="93">
        <f>--ISNUMBER(IFERROR(SEARCH('Cash &amp; Cheque Income'!$P$8,X150,1),""))</f>
        <v>1</v>
      </c>
      <c r="Z150" s="93">
        <f>IF(Y150=1,COUNTIF(Y$3:$Y150,1),"")</f>
        <v>148</v>
      </c>
      <c r="AA150" s="93" t="str">
        <f>IFERROR(INDEX($X$3:$X$274,MATCH(ROWS(Z$3:$Z150),$Z$3:$Z$274,0)),"")</f>
        <v>2515 - Other Staff - Overtime</v>
      </c>
      <c r="AB150" s="17"/>
      <c r="AC150" s="27"/>
      <c r="AD150" s="93"/>
      <c r="AE150" s="93"/>
      <c r="AF150" s="93"/>
    </row>
    <row r="151" spans="4:32" x14ac:dyDescent="0.25">
      <c r="D151" s="30">
        <v>43081</v>
      </c>
      <c r="E151" s="32" t="str">
        <f t="shared" si="15"/>
        <v>04</v>
      </c>
      <c r="F151" s="1">
        <f t="shared" si="16"/>
        <v>12</v>
      </c>
      <c r="G151" s="70"/>
      <c r="H151" s="11"/>
      <c r="I151" s="11"/>
      <c r="J151" s="11"/>
      <c r="K151" s="22"/>
      <c r="L151" s="11"/>
      <c r="M151" s="22"/>
      <c r="N151" s="22"/>
      <c r="O151" s="22"/>
      <c r="P151" s="22"/>
      <c r="Q151" s="15"/>
      <c r="R151" s="74">
        <v>2516</v>
      </c>
      <c r="S151" s="74" t="s">
        <v>625</v>
      </c>
      <c r="T151" s="74"/>
      <c r="U151" s="74"/>
      <c r="V151" s="74"/>
      <c r="W151" s="15"/>
      <c r="X151" s="26" t="s">
        <v>341</v>
      </c>
      <c r="Y151" s="93">
        <f>--ISNUMBER(IFERROR(SEARCH('Cash &amp; Cheque Income'!$P$8,X151,1),""))</f>
        <v>1</v>
      </c>
      <c r="Z151" s="93">
        <f>IF(Y151=1,COUNTIF(Y$3:$Y151,1),"")</f>
        <v>149</v>
      </c>
      <c r="AA151" s="93" t="str">
        <f>IFERROR(INDEX($X$3:$X$274,MATCH(ROWS(Z$3:$Z151),$Z$3:$Z$274,0)),"")</f>
        <v>2516 - Other Staff - Occ Sick Half</v>
      </c>
      <c r="AB151" s="17"/>
      <c r="AC151" s="27"/>
      <c r="AD151" s="93"/>
      <c r="AE151" s="93"/>
      <c r="AF151" s="93"/>
    </row>
    <row r="152" spans="4:32" x14ac:dyDescent="0.25">
      <c r="D152" s="30">
        <v>43082</v>
      </c>
      <c r="E152" s="32" t="str">
        <f t="shared" si="15"/>
        <v>04</v>
      </c>
      <c r="F152" s="1">
        <f t="shared" si="16"/>
        <v>12</v>
      </c>
      <c r="G152" s="70"/>
      <c r="H152" s="11"/>
      <c r="I152" s="11"/>
      <c r="J152" s="11"/>
      <c r="K152" s="22"/>
      <c r="L152" s="11"/>
      <c r="M152" s="22"/>
      <c r="N152" s="22"/>
      <c r="O152" s="22"/>
      <c r="P152" s="22"/>
      <c r="Q152" s="15"/>
      <c r="R152" s="74">
        <v>2549</v>
      </c>
      <c r="S152" s="74" t="s">
        <v>626</v>
      </c>
      <c r="T152" s="74"/>
      <c r="U152" s="74"/>
      <c r="V152" s="74"/>
      <c r="W152" s="15"/>
      <c r="X152" s="26" t="s">
        <v>342</v>
      </c>
      <c r="Y152" s="93">
        <f>--ISNUMBER(IFERROR(SEARCH('Cash &amp; Cheque Income'!$P$8,X152,1),""))</f>
        <v>1</v>
      </c>
      <c r="Z152" s="93">
        <f>IF(Y152=1,COUNTIF(Y$3:$Y152,1),"")</f>
        <v>150</v>
      </c>
      <c r="AA152" s="93" t="str">
        <f>IFERROR(INDEX($X$3:$X$274,MATCH(ROWS(Z$3:$Z152),$Z$3:$Z$274,0)),"")</f>
        <v>2549 - Other Staff - Statutory Charge</v>
      </c>
      <c r="AB152" s="17"/>
      <c r="AC152" s="27"/>
      <c r="AD152" s="93"/>
      <c r="AE152" s="93"/>
      <c r="AF152" s="93"/>
    </row>
    <row r="153" spans="4:32" x14ac:dyDescent="0.25">
      <c r="D153" s="30">
        <v>43083</v>
      </c>
      <c r="E153" s="32" t="str">
        <f t="shared" si="15"/>
        <v>04</v>
      </c>
      <c r="F153" s="1">
        <f t="shared" si="16"/>
        <v>12</v>
      </c>
      <c r="G153" s="70"/>
      <c r="H153" s="11"/>
      <c r="I153" s="11"/>
      <c r="J153" s="11"/>
      <c r="K153" s="22"/>
      <c r="L153" s="11"/>
      <c r="M153" s="22"/>
      <c r="N153" s="22"/>
      <c r="O153" s="22"/>
      <c r="P153" s="22"/>
      <c r="Q153" s="15"/>
      <c r="R153" s="74">
        <v>2550</v>
      </c>
      <c r="S153" s="74" t="s">
        <v>627</v>
      </c>
      <c r="T153" s="74"/>
      <c r="U153" s="74"/>
      <c r="V153" s="74"/>
      <c r="W153" s="15"/>
      <c r="X153" s="26" t="s">
        <v>343</v>
      </c>
      <c r="Y153" s="93">
        <f>--ISNUMBER(IFERROR(SEARCH('Cash &amp; Cheque Income'!$P$8,X153,1),""))</f>
        <v>1</v>
      </c>
      <c r="Z153" s="93">
        <f>IF(Y153=1,COUNTIF(Y$3:$Y153,1),"")</f>
        <v>151</v>
      </c>
      <c r="AA153" s="93" t="str">
        <f>IFERROR(INDEX($X$3:$X$274,MATCH(ROWS(Z$3:$Z153),$Z$3:$Z$274,0)),"")</f>
        <v>2550 - Other Staff - Statutory Pension</v>
      </c>
      <c r="AB153" s="17"/>
      <c r="AC153" s="27"/>
      <c r="AD153" s="93"/>
      <c r="AE153" s="93"/>
      <c r="AF153" s="93"/>
    </row>
    <row r="154" spans="4:32" x14ac:dyDescent="0.25">
      <c r="D154" s="30">
        <v>43084</v>
      </c>
      <c r="E154" s="32" t="str">
        <f t="shared" si="15"/>
        <v>04</v>
      </c>
      <c r="F154" s="1">
        <f t="shared" si="16"/>
        <v>12</v>
      </c>
      <c r="G154" s="70"/>
      <c r="H154" s="11"/>
      <c r="I154" s="11"/>
      <c r="J154" s="11"/>
      <c r="K154" s="22"/>
      <c r="L154" s="11"/>
      <c r="M154" s="22"/>
      <c r="N154" s="22"/>
      <c r="O154" s="22"/>
      <c r="P154" s="22"/>
      <c r="Q154" s="15"/>
      <c r="R154" s="74">
        <v>2551</v>
      </c>
      <c r="S154" s="74" t="s">
        <v>628</v>
      </c>
      <c r="T154" s="74"/>
      <c r="U154" s="74"/>
      <c r="V154" s="74"/>
      <c r="W154" s="15"/>
      <c r="X154" s="26" t="s">
        <v>344</v>
      </c>
      <c r="Y154" s="93">
        <f>--ISNUMBER(IFERROR(SEARCH('Cash &amp; Cheque Income'!$P$8,X154,1),""))</f>
        <v>1</v>
      </c>
      <c r="Z154" s="93">
        <f>IF(Y154=1,COUNTIF(Y$3:$Y154,1),"")</f>
        <v>152</v>
      </c>
      <c r="AA154" s="93" t="str">
        <f>IFERROR(INDEX($X$3:$X$274,MATCH(ROWS(Z$3:$Z154),$Z$3:$Z$274,0)),"")</f>
        <v>2551 - Other Staff - Statutory Recovery</v>
      </c>
      <c r="AB154" s="17"/>
      <c r="AC154" s="27"/>
      <c r="AD154" s="93"/>
      <c r="AE154" s="93"/>
      <c r="AF154" s="93"/>
    </row>
    <row r="155" spans="4:32" x14ac:dyDescent="0.25">
      <c r="D155" s="30">
        <v>43085</v>
      </c>
      <c r="E155" s="32" t="str">
        <f t="shared" si="15"/>
        <v>04</v>
      </c>
      <c r="F155" s="1">
        <f t="shared" si="16"/>
        <v>12</v>
      </c>
      <c r="G155" s="70"/>
      <c r="H155" s="11"/>
      <c r="I155" s="11"/>
      <c r="J155" s="11"/>
      <c r="K155" s="22"/>
      <c r="L155" s="11"/>
      <c r="M155" s="22"/>
      <c r="N155" s="22"/>
      <c r="O155" s="22"/>
      <c r="P155" s="22"/>
      <c r="Q155" s="15"/>
      <c r="R155" s="74">
        <v>2600</v>
      </c>
      <c r="S155" s="74" t="s">
        <v>629</v>
      </c>
      <c r="T155" s="74"/>
      <c r="U155" s="74"/>
      <c r="V155" s="74"/>
      <c r="W155" s="15"/>
      <c r="X155" s="26" t="s">
        <v>345</v>
      </c>
      <c r="Y155" s="93">
        <f>--ISNUMBER(IFERROR(SEARCH('Cash &amp; Cheque Income'!$P$8,X155,1),""))</f>
        <v>1</v>
      </c>
      <c r="Z155" s="93">
        <f>IF(Y155=1,COUNTIF(Y$3:$Y155,1),"")</f>
        <v>153</v>
      </c>
      <c r="AA155" s="93" t="str">
        <f>IFERROR(INDEX($X$3:$X$274,MATCH(ROWS(Z$3:$Z155),$Z$3:$Z$274,0)),"")</f>
        <v>2600 - Finance and Admin - Normal Pay</v>
      </c>
      <c r="AB155" s="17"/>
      <c r="AC155" s="27"/>
      <c r="AD155" s="93"/>
      <c r="AE155" s="93"/>
      <c r="AF155" s="93"/>
    </row>
    <row r="156" spans="4:32" x14ac:dyDescent="0.25">
      <c r="D156" s="30">
        <v>43086</v>
      </c>
      <c r="E156" s="32" t="str">
        <f t="shared" si="15"/>
        <v>04</v>
      </c>
      <c r="F156" s="1">
        <f t="shared" si="16"/>
        <v>12</v>
      </c>
      <c r="G156" s="70"/>
      <c r="H156" s="11"/>
      <c r="I156" s="11"/>
      <c r="J156" s="11"/>
      <c r="K156" s="22"/>
      <c r="L156" s="11"/>
      <c r="M156" s="22"/>
      <c r="N156" s="22"/>
      <c r="O156" s="22"/>
      <c r="P156" s="22"/>
      <c r="Q156" s="15"/>
      <c r="R156" s="74">
        <v>2601</v>
      </c>
      <c r="S156" s="74" t="s">
        <v>630</v>
      </c>
      <c r="T156" s="74"/>
      <c r="U156" s="74"/>
      <c r="V156" s="74"/>
      <c r="W156" s="15"/>
      <c r="X156" s="26" t="s">
        <v>346</v>
      </c>
      <c r="Y156" s="93">
        <f>--ISNUMBER(IFERROR(SEARCH('Cash &amp; Cheque Income'!$P$8,X156,1),""))</f>
        <v>1</v>
      </c>
      <c r="Z156" s="93">
        <f>IF(Y156=1,COUNTIF(Y$3:$Y156,1),"")</f>
        <v>154</v>
      </c>
      <c r="AA156" s="93" t="str">
        <f>IFERROR(INDEX($X$3:$X$274,MATCH(ROWS(Z$3:$Z156),$Z$3:$Z$274,0)),"")</f>
        <v>2601 - Finance and Admin - Supply Teacher Pay</v>
      </c>
      <c r="AB156" s="17"/>
      <c r="AC156" s="27"/>
      <c r="AD156" s="93"/>
      <c r="AE156" s="93"/>
      <c r="AF156" s="93"/>
    </row>
    <row r="157" spans="4:32" x14ac:dyDescent="0.25">
      <c r="D157" s="30">
        <v>43087</v>
      </c>
      <c r="E157" s="32" t="str">
        <f t="shared" si="15"/>
        <v>04</v>
      </c>
      <c r="F157" s="1">
        <f t="shared" si="16"/>
        <v>12</v>
      </c>
      <c r="G157" s="70"/>
      <c r="H157" s="11"/>
      <c r="I157" s="11"/>
      <c r="J157" s="11"/>
      <c r="K157" s="22"/>
      <c r="L157" s="11"/>
      <c r="M157" s="22"/>
      <c r="N157" s="22"/>
      <c r="O157" s="22"/>
      <c r="P157" s="22"/>
      <c r="Q157" s="15"/>
      <c r="R157" s="74">
        <v>2602</v>
      </c>
      <c r="S157" s="74" t="s">
        <v>631</v>
      </c>
      <c r="T157" s="74"/>
      <c r="U157" s="74"/>
      <c r="V157" s="74"/>
      <c r="W157" s="15"/>
      <c r="X157" s="26" t="s">
        <v>347</v>
      </c>
      <c r="Y157" s="93">
        <f>--ISNUMBER(IFERROR(SEARCH('Cash &amp; Cheque Income'!$P$8,X157,1),""))</f>
        <v>1</v>
      </c>
      <c r="Z157" s="93">
        <f>IF(Y157=1,COUNTIF(Y$3:$Y157,1),"")</f>
        <v>155</v>
      </c>
      <c r="AA157" s="93" t="str">
        <f>IFERROR(INDEX($X$3:$X$274,MATCH(ROWS(Z$3:$Z157),$Z$3:$Z$274,0)),"")</f>
        <v>2602 - Finance and Admin - Holiday Pay</v>
      </c>
      <c r="AB157" s="17"/>
      <c r="AC157" s="27"/>
      <c r="AD157" s="93"/>
      <c r="AE157" s="93"/>
      <c r="AF157" s="93"/>
    </row>
    <row r="158" spans="4:32" x14ac:dyDescent="0.25">
      <c r="D158" s="30">
        <v>43088</v>
      </c>
      <c r="E158" s="32" t="str">
        <f t="shared" si="15"/>
        <v>04</v>
      </c>
      <c r="F158" s="1">
        <f t="shared" si="16"/>
        <v>12</v>
      </c>
      <c r="G158" s="70"/>
      <c r="H158" s="11"/>
      <c r="I158" s="11"/>
      <c r="J158" s="11"/>
      <c r="K158" s="22"/>
      <c r="L158" s="11"/>
      <c r="M158" s="22"/>
      <c r="N158" s="22"/>
      <c r="O158" s="22"/>
      <c r="P158" s="22"/>
      <c r="Q158" s="15"/>
      <c r="R158" s="74">
        <v>2604</v>
      </c>
      <c r="S158" s="74" t="s">
        <v>632</v>
      </c>
      <c r="T158" s="74"/>
      <c r="U158" s="74"/>
      <c r="V158" s="74"/>
      <c r="W158" s="15"/>
      <c r="X158" s="26" t="s">
        <v>348</v>
      </c>
      <c r="Y158" s="93">
        <f>--ISNUMBER(IFERROR(SEARCH('Cash &amp; Cheque Income'!$P$8,X158,1),""))</f>
        <v>1</v>
      </c>
      <c r="Z158" s="93">
        <f>IF(Y158=1,COUNTIF(Y$3:$Y158,1),"")</f>
        <v>156</v>
      </c>
      <c r="AA158" s="93" t="str">
        <f>IFERROR(INDEX($X$3:$X$274,MATCH(ROWS(Z$3:$Z158),$Z$3:$Z$274,0)),"")</f>
        <v>2604 - Finance and Admin - Childcare Vouchers</v>
      </c>
      <c r="AB158" s="17"/>
      <c r="AC158" s="27"/>
      <c r="AD158" s="93"/>
      <c r="AE158" s="93"/>
      <c r="AF158" s="93"/>
    </row>
    <row r="159" spans="4:32" x14ac:dyDescent="0.25">
      <c r="D159" s="30">
        <v>43089</v>
      </c>
      <c r="E159" s="32" t="str">
        <f t="shared" si="15"/>
        <v>04</v>
      </c>
      <c r="F159" s="1">
        <f t="shared" si="16"/>
        <v>12</v>
      </c>
      <c r="G159" s="70"/>
      <c r="H159" s="11"/>
      <c r="I159" s="11"/>
      <c r="J159" s="11"/>
      <c r="K159" s="22"/>
      <c r="L159" s="11"/>
      <c r="M159" s="22"/>
      <c r="N159" s="22"/>
      <c r="O159" s="22"/>
      <c r="P159" s="22"/>
      <c r="Q159" s="15"/>
      <c r="R159" s="74">
        <v>2605</v>
      </c>
      <c r="S159" s="74" t="s">
        <v>633</v>
      </c>
      <c r="T159" s="74"/>
      <c r="U159" s="74"/>
      <c r="V159" s="74"/>
      <c r="W159" s="15"/>
      <c r="X159" s="26" t="s">
        <v>349</v>
      </c>
      <c r="Y159" s="93">
        <f>--ISNUMBER(IFERROR(SEARCH('Cash &amp; Cheque Income'!$P$8,X159,1),""))</f>
        <v>1</v>
      </c>
      <c r="Z159" s="93">
        <f>IF(Y159=1,COUNTIF(Y$3:$Y159,1),"")</f>
        <v>157</v>
      </c>
      <c r="AA159" s="93" t="str">
        <f>IFERROR(INDEX($X$3:$X$274,MATCH(ROWS(Z$3:$Z159),$Z$3:$Z$274,0)),"")</f>
        <v>2605 - Finance and Admin - Employers NI</v>
      </c>
      <c r="AB159" s="17"/>
      <c r="AC159" s="27"/>
      <c r="AD159" s="93"/>
      <c r="AE159" s="93"/>
      <c r="AF159" s="93"/>
    </row>
    <row r="160" spans="4:32" x14ac:dyDescent="0.25">
      <c r="D160" s="30">
        <v>43090</v>
      </c>
      <c r="E160" s="32" t="str">
        <f t="shared" si="15"/>
        <v>04</v>
      </c>
      <c r="F160" s="1">
        <f t="shared" si="16"/>
        <v>12</v>
      </c>
      <c r="G160" s="70"/>
      <c r="H160" s="11"/>
      <c r="I160" s="11"/>
      <c r="J160" s="11"/>
      <c r="K160" s="22"/>
      <c r="L160" s="11"/>
      <c r="M160" s="22"/>
      <c r="N160" s="22"/>
      <c r="O160" s="22"/>
      <c r="P160" s="22"/>
      <c r="Q160" s="15"/>
      <c r="R160" s="74">
        <v>2606</v>
      </c>
      <c r="S160" s="74" t="s">
        <v>634</v>
      </c>
      <c r="T160" s="74"/>
      <c r="U160" s="74"/>
      <c r="V160" s="74"/>
      <c r="W160" s="15"/>
      <c r="X160" s="26" t="s">
        <v>350</v>
      </c>
      <c r="Y160" s="93">
        <f>--ISNUMBER(IFERROR(SEARCH('Cash &amp; Cheque Income'!$P$8,X160,1),""))</f>
        <v>1</v>
      </c>
      <c r="Z160" s="93">
        <f>IF(Y160=1,COUNTIF(Y$3:$Y160,1),"")</f>
        <v>158</v>
      </c>
      <c r="AA160" s="93" t="str">
        <f>IFERROR(INDEX($X$3:$X$274,MATCH(ROWS(Z$3:$Z160),$Z$3:$Z$274,0)),"")</f>
        <v>2606 - Finance and Admin - Living Wage</v>
      </c>
      <c r="AB160" s="17"/>
      <c r="AC160" s="27"/>
      <c r="AD160" s="93"/>
      <c r="AE160" s="93"/>
      <c r="AF160" s="93"/>
    </row>
    <row r="161" spans="4:32" x14ac:dyDescent="0.25">
      <c r="D161" s="30">
        <v>43091</v>
      </c>
      <c r="E161" s="32" t="str">
        <f t="shared" si="15"/>
        <v>04</v>
      </c>
      <c r="F161" s="1">
        <f t="shared" si="16"/>
        <v>12</v>
      </c>
      <c r="G161" s="70"/>
      <c r="H161" s="11"/>
      <c r="I161" s="11"/>
      <c r="J161" s="11"/>
      <c r="K161" s="22"/>
      <c r="L161" s="11"/>
      <c r="M161" s="22"/>
      <c r="N161" s="22"/>
      <c r="O161" s="22"/>
      <c r="P161" s="22"/>
      <c r="Q161" s="15"/>
      <c r="R161" s="74">
        <v>2607</v>
      </c>
      <c r="S161" s="74" t="s">
        <v>635</v>
      </c>
      <c r="T161" s="74"/>
      <c r="U161" s="74"/>
      <c r="V161" s="74"/>
      <c r="W161" s="15"/>
      <c r="X161" s="26" t="s">
        <v>351</v>
      </c>
      <c r="Y161" s="93">
        <f>--ISNUMBER(IFERROR(SEARCH('Cash &amp; Cheque Income'!$P$8,X161,1),""))</f>
        <v>1</v>
      </c>
      <c r="Z161" s="93">
        <f>IF(Y161=1,COUNTIF(Y$3:$Y161,1),"")</f>
        <v>159</v>
      </c>
      <c r="AA161" s="93" t="str">
        <f>IFERROR(INDEX($X$3:$X$274,MATCH(ROWS(Z$3:$Z161),$Z$3:$Z$274,0)),"")</f>
        <v>2607 - Finance and Admin - Monetary diff</v>
      </c>
      <c r="AB161" s="17"/>
      <c r="AC161" s="27"/>
      <c r="AD161" s="93"/>
      <c r="AE161" s="93"/>
      <c r="AF161" s="93"/>
    </row>
    <row r="162" spans="4:32" x14ac:dyDescent="0.25">
      <c r="D162" s="30">
        <v>43092</v>
      </c>
      <c r="E162" s="32" t="str">
        <f t="shared" si="15"/>
        <v>04</v>
      </c>
      <c r="F162" s="1">
        <f t="shared" si="16"/>
        <v>12</v>
      </c>
      <c r="G162" s="70"/>
      <c r="H162" s="11"/>
      <c r="I162" s="11"/>
      <c r="J162" s="11"/>
      <c r="K162" s="22"/>
      <c r="L162" s="11"/>
      <c r="M162" s="22"/>
      <c r="N162" s="22"/>
      <c r="O162" s="22"/>
      <c r="P162" s="22"/>
      <c r="Q162" s="15"/>
      <c r="R162" s="74">
        <v>2608</v>
      </c>
      <c r="S162" s="74" t="s">
        <v>636</v>
      </c>
      <c r="T162" s="74"/>
      <c r="U162" s="74"/>
      <c r="V162" s="74"/>
      <c r="W162" s="15"/>
      <c r="X162" s="26" t="s">
        <v>352</v>
      </c>
      <c r="Y162" s="93">
        <f>--ISNUMBER(IFERROR(SEARCH('Cash &amp; Cheque Income'!$P$8,X162,1),""))</f>
        <v>1</v>
      </c>
      <c r="Z162" s="93">
        <f>IF(Y162=1,COUNTIF(Y$3:$Y162,1),"")</f>
        <v>160</v>
      </c>
      <c r="AA162" s="93" t="str">
        <f>IFERROR(INDEX($X$3:$X$274,MATCH(ROWS(Z$3:$Z162),$Z$3:$Z$274,0)),"")</f>
        <v>2608 - Finance and Admin - Additional Hours</v>
      </c>
      <c r="AB162" s="17"/>
      <c r="AC162" s="27"/>
      <c r="AD162" s="93"/>
      <c r="AE162" s="93"/>
      <c r="AF162" s="93"/>
    </row>
    <row r="163" spans="4:32" x14ac:dyDescent="0.25">
      <c r="D163" s="30">
        <v>43093</v>
      </c>
      <c r="E163" s="32" t="str">
        <f t="shared" si="15"/>
        <v>04</v>
      </c>
      <c r="F163" s="1">
        <f t="shared" si="16"/>
        <v>12</v>
      </c>
      <c r="G163" s="70"/>
      <c r="H163" s="11"/>
      <c r="I163" s="11"/>
      <c r="J163" s="11"/>
      <c r="K163" s="22"/>
      <c r="L163" s="11"/>
      <c r="M163" s="22"/>
      <c r="N163" s="22"/>
      <c r="O163" s="22"/>
      <c r="P163" s="22"/>
      <c r="Q163" s="15"/>
      <c r="R163" s="74">
        <v>2609</v>
      </c>
      <c r="S163" s="74" t="s">
        <v>637</v>
      </c>
      <c r="T163" s="74"/>
      <c r="U163" s="74"/>
      <c r="V163" s="74"/>
      <c r="W163" s="15"/>
      <c r="X163" s="26" t="s">
        <v>353</v>
      </c>
      <c r="Y163" s="93">
        <f>--ISNUMBER(IFERROR(SEARCH('Cash &amp; Cheque Income'!$P$8,X163,1),""))</f>
        <v>1</v>
      </c>
      <c r="Z163" s="93">
        <f>IF(Y163=1,COUNTIF(Y$3:$Y163,1),"")</f>
        <v>161</v>
      </c>
      <c r="AA163" s="93" t="str">
        <f>IFERROR(INDEX($X$3:$X$274,MATCH(ROWS(Z$3:$Z163),$Z$3:$Z$274,0)),"")</f>
        <v>2609 - Finance and Admin - Casual Holiday Pay</v>
      </c>
      <c r="AB163" s="17"/>
      <c r="AC163" s="27"/>
      <c r="AD163" s="93"/>
      <c r="AE163" s="93"/>
      <c r="AF163" s="93"/>
    </row>
    <row r="164" spans="4:32" x14ac:dyDescent="0.25">
      <c r="D164" s="30">
        <v>43094</v>
      </c>
      <c r="E164" s="32" t="str">
        <f t="shared" si="15"/>
        <v>04</v>
      </c>
      <c r="F164" s="1">
        <f t="shared" si="16"/>
        <v>12</v>
      </c>
      <c r="G164" s="70"/>
      <c r="H164" s="11"/>
      <c r="I164" s="11"/>
      <c r="J164" s="11"/>
      <c r="K164" s="22"/>
      <c r="L164" s="11"/>
      <c r="M164" s="22"/>
      <c r="N164" s="22"/>
      <c r="O164" s="22"/>
      <c r="P164" s="22"/>
      <c r="Q164" s="15"/>
      <c r="R164" s="74">
        <v>2610</v>
      </c>
      <c r="S164" s="74" t="s">
        <v>638</v>
      </c>
      <c r="T164" s="74"/>
      <c r="U164" s="74"/>
      <c r="V164" s="74"/>
      <c r="W164" s="15"/>
      <c r="X164" s="26" t="s">
        <v>354</v>
      </c>
      <c r="Y164" s="93">
        <f>--ISNUMBER(IFERROR(SEARCH('Cash &amp; Cheque Income'!$P$8,X164,1),""))</f>
        <v>1</v>
      </c>
      <c r="Z164" s="93">
        <f>IF(Y164=1,COUNTIF(Y$3:$Y164,1),"")</f>
        <v>162</v>
      </c>
      <c r="AA164" s="93" t="str">
        <f>IFERROR(INDEX($X$3:$X$274,MATCH(ROWS(Z$3:$Z164),$Z$3:$Z$274,0)),"")</f>
        <v>2610 - Finance and Admin - LGPS Main Scheme</v>
      </c>
      <c r="AB164" s="17"/>
      <c r="AC164" s="27"/>
      <c r="AD164" s="93"/>
      <c r="AE164" s="93"/>
      <c r="AF164" s="93"/>
    </row>
    <row r="165" spans="4:32" x14ac:dyDescent="0.25">
      <c r="D165" s="30">
        <v>43095</v>
      </c>
      <c r="E165" s="32" t="str">
        <f t="shared" si="15"/>
        <v>04</v>
      </c>
      <c r="F165" s="1">
        <f t="shared" si="16"/>
        <v>12</v>
      </c>
      <c r="G165" s="70"/>
      <c r="Q165" s="15"/>
      <c r="R165" s="74">
        <v>2611</v>
      </c>
      <c r="S165" s="74" t="s">
        <v>639</v>
      </c>
      <c r="T165" s="74"/>
      <c r="U165" s="74"/>
      <c r="V165" s="74"/>
      <c r="W165" s="15"/>
      <c r="X165" s="26" t="s">
        <v>355</v>
      </c>
      <c r="Y165" s="93">
        <f>--ISNUMBER(IFERROR(SEARCH('Cash &amp; Cheque Income'!$P$8,X165,1),""))</f>
        <v>1</v>
      </c>
      <c r="Z165" s="93">
        <f>IF(Y165=1,COUNTIF(Y$3:$Y165,1),"")</f>
        <v>163</v>
      </c>
      <c r="AA165" s="93" t="str">
        <f>IFERROR(INDEX($X$3:$X$274,MATCH(ROWS(Z$3:$Z165),$Z$3:$Z$274,0)),"")</f>
        <v>2611 - Finance and Admin - Cash Safeguard</v>
      </c>
      <c r="AB165" s="17"/>
      <c r="AC165" s="27"/>
      <c r="AD165" s="93"/>
      <c r="AE165" s="93"/>
      <c r="AF165" s="93"/>
    </row>
    <row r="166" spans="4:32" x14ac:dyDescent="0.25">
      <c r="D166" s="30">
        <v>43096</v>
      </c>
      <c r="E166" s="32" t="str">
        <f t="shared" si="15"/>
        <v>04</v>
      </c>
      <c r="F166" s="1">
        <f t="shared" si="16"/>
        <v>12</v>
      </c>
      <c r="G166" s="70"/>
      <c r="Q166" s="15"/>
      <c r="R166" s="74">
        <v>2612</v>
      </c>
      <c r="S166" s="74" t="s">
        <v>640</v>
      </c>
      <c r="T166" s="74"/>
      <c r="U166" s="74"/>
      <c r="V166" s="74"/>
      <c r="W166" s="15"/>
      <c r="X166" s="26" t="s">
        <v>356</v>
      </c>
      <c r="Y166" s="93">
        <f>--ISNUMBER(IFERROR(SEARCH('Cash &amp; Cheque Income'!$P$8,X166,1),""))</f>
        <v>1</v>
      </c>
      <c r="Z166" s="93">
        <f>IF(Y166=1,COUNTIF(Y$3:$Y166,1),"")</f>
        <v>164</v>
      </c>
      <c r="AA166" s="93" t="str">
        <f>IFERROR(INDEX($X$3:$X$274,MATCH(ROWS(Z$3:$Z166),$Z$3:$Z$274,0)),"")</f>
        <v>2612 - Finance and Admin - Pay Protection</v>
      </c>
      <c r="AB166" s="17"/>
      <c r="AC166" s="27"/>
      <c r="AD166" s="93"/>
      <c r="AE166" s="93"/>
      <c r="AF166" s="93"/>
    </row>
    <row r="167" spans="4:32" x14ac:dyDescent="0.25">
      <c r="D167" s="30">
        <v>43097</v>
      </c>
      <c r="E167" s="32" t="str">
        <f t="shared" si="15"/>
        <v>04</v>
      </c>
      <c r="F167" s="1">
        <f t="shared" si="16"/>
        <v>12</v>
      </c>
      <c r="G167" s="70"/>
      <c r="Q167" s="15"/>
      <c r="R167" s="74">
        <v>2613</v>
      </c>
      <c r="S167" s="74" t="s">
        <v>641</v>
      </c>
      <c r="T167" s="74"/>
      <c r="U167" s="74"/>
      <c r="V167" s="74" t="s">
        <v>737</v>
      </c>
      <c r="W167" s="15"/>
      <c r="X167" s="26" t="s">
        <v>357</v>
      </c>
      <c r="Y167" s="93">
        <f>--ISNUMBER(IFERROR(SEARCH('Cash &amp; Cheque Income'!$P$8,X167,1),""))</f>
        <v>1</v>
      </c>
      <c r="Z167" s="93">
        <f>IF(Y167=1,COUNTIF(Y$3:$Y167,1),"")</f>
        <v>165</v>
      </c>
      <c r="AA167" s="93" t="str">
        <f>IFERROR(INDEX($X$3:$X$274,MATCH(ROWS(Z$3:$Z167),$Z$3:$Z$274,0)),"")</f>
        <v>2613 - Finance and Admin - Special Needs Resp</v>
      </c>
      <c r="AB167" s="17"/>
      <c r="AC167" s="27"/>
      <c r="AD167" s="93"/>
      <c r="AE167" s="93"/>
      <c r="AF167" s="93"/>
    </row>
    <row r="168" spans="4:32" x14ac:dyDescent="0.25">
      <c r="D168" s="30">
        <v>43098</v>
      </c>
      <c r="E168" s="32" t="str">
        <f t="shared" si="15"/>
        <v>04</v>
      </c>
      <c r="F168" s="1">
        <f t="shared" si="16"/>
        <v>12</v>
      </c>
      <c r="G168" s="70"/>
      <c r="Q168" s="15"/>
      <c r="R168" s="74">
        <v>2615</v>
      </c>
      <c r="S168" s="74" t="s">
        <v>642</v>
      </c>
      <c r="T168" s="74"/>
      <c r="U168" s="74"/>
      <c r="V168" s="74" t="s">
        <v>737</v>
      </c>
      <c r="W168" s="15"/>
      <c r="X168" s="26" t="s">
        <v>358</v>
      </c>
      <c r="Y168" s="93">
        <f>--ISNUMBER(IFERROR(SEARCH('Cash &amp; Cheque Income'!$P$8,X168,1),""))</f>
        <v>1</v>
      </c>
      <c r="Z168" s="93">
        <f>IF(Y168=1,COUNTIF(Y$3:$Y168,1),"")</f>
        <v>166</v>
      </c>
      <c r="AA168" s="93" t="str">
        <f>IFERROR(INDEX($X$3:$X$274,MATCH(ROWS(Z$3:$Z168),$Z$3:$Z$274,0)),"")</f>
        <v>2615 - Finance and Admin - Overtime</v>
      </c>
      <c r="AB168" s="17"/>
      <c r="AC168" s="27"/>
      <c r="AD168" s="93"/>
      <c r="AE168" s="93"/>
      <c r="AF168" s="93"/>
    </row>
    <row r="169" spans="4:32" x14ac:dyDescent="0.25">
      <c r="D169" s="30">
        <v>43099</v>
      </c>
      <c r="E169" s="32" t="str">
        <f t="shared" si="15"/>
        <v>04</v>
      </c>
      <c r="F169" s="1">
        <f t="shared" si="16"/>
        <v>12</v>
      </c>
      <c r="G169" s="70"/>
      <c r="Q169" s="15"/>
      <c r="R169" s="74">
        <v>2648</v>
      </c>
      <c r="S169" s="74" t="s">
        <v>643</v>
      </c>
      <c r="T169" s="74"/>
      <c r="U169" s="74"/>
      <c r="V169" s="74" t="s">
        <v>737</v>
      </c>
      <c r="W169" s="15"/>
      <c r="X169" s="26" t="s">
        <v>359</v>
      </c>
      <c r="Y169" s="93">
        <f>--ISNUMBER(IFERROR(SEARCH('Cash &amp; Cheque Income'!$P$8,X169,1),""))</f>
        <v>1</v>
      </c>
      <c r="Z169" s="93">
        <f>IF(Y169=1,COUNTIF(Y$3:$Y169,1),"")</f>
        <v>167</v>
      </c>
      <c r="AA169" s="93" t="str">
        <f>IFERROR(INDEX($X$3:$X$274,MATCH(ROWS(Z$3:$Z169),$Z$3:$Z$274,0)),"")</f>
        <v>2648 - Finance and Admin - Occ Sick Half</v>
      </c>
      <c r="AB169" s="17"/>
      <c r="AC169" s="27"/>
      <c r="AD169" s="93"/>
      <c r="AE169" s="93"/>
      <c r="AF169" s="93"/>
    </row>
    <row r="170" spans="4:32" x14ac:dyDescent="0.25">
      <c r="D170" s="30">
        <v>43100</v>
      </c>
      <c r="E170" s="32" t="str">
        <f t="shared" si="15"/>
        <v>04</v>
      </c>
      <c r="F170" s="1">
        <f t="shared" si="16"/>
        <v>12</v>
      </c>
      <c r="G170" s="70"/>
      <c r="Q170" s="15"/>
      <c r="R170" s="74">
        <v>2649</v>
      </c>
      <c r="S170" s="74" t="s">
        <v>644</v>
      </c>
      <c r="T170" s="74"/>
      <c r="U170" s="74"/>
      <c r="V170" s="74" t="s">
        <v>737</v>
      </c>
      <c r="W170" s="15"/>
      <c r="X170" s="26" t="s">
        <v>360</v>
      </c>
      <c r="Y170" s="93">
        <f>--ISNUMBER(IFERROR(SEARCH('Cash &amp; Cheque Income'!$P$8,X170,1),""))</f>
        <v>1</v>
      </c>
      <c r="Z170" s="93">
        <f>IF(Y170=1,COUNTIF(Y$3:$Y170,1),"")</f>
        <v>168</v>
      </c>
      <c r="AA170" s="93" t="str">
        <f>IFERROR(INDEX($X$3:$X$274,MATCH(ROWS(Z$3:$Z170),$Z$3:$Z$274,0)),"")</f>
        <v>2649 - Finance and Admin - Statutory Charge</v>
      </c>
      <c r="AB170" s="17"/>
      <c r="AC170" s="27"/>
      <c r="AD170" s="93"/>
      <c r="AE170" s="93"/>
      <c r="AF170" s="93"/>
    </row>
    <row r="171" spans="4:32" x14ac:dyDescent="0.25">
      <c r="D171" s="30">
        <v>43101</v>
      </c>
      <c r="E171" s="32" t="str">
        <f t="shared" si="15"/>
        <v>05</v>
      </c>
      <c r="F171" s="1">
        <f t="shared" si="16"/>
        <v>1</v>
      </c>
      <c r="G171" s="70"/>
      <c r="Q171" s="15"/>
      <c r="R171" s="74">
        <v>2651</v>
      </c>
      <c r="S171" s="74" t="s">
        <v>645</v>
      </c>
      <c r="T171" s="74"/>
      <c r="U171" s="74"/>
      <c r="V171" s="74" t="s">
        <v>737</v>
      </c>
      <c r="W171" s="15"/>
      <c r="X171" s="26" t="s">
        <v>361</v>
      </c>
      <c r="Y171" s="93">
        <f>--ISNUMBER(IFERROR(SEARCH('Cash &amp; Cheque Income'!$P$8,X171,1),""))</f>
        <v>1</v>
      </c>
      <c r="Z171" s="93">
        <f>IF(Y171=1,COUNTIF(Y$3:$Y171,1),"")</f>
        <v>169</v>
      </c>
      <c r="AA171" s="93" t="str">
        <f>IFERROR(INDEX($X$3:$X$274,MATCH(ROWS(Z$3:$Z171),$Z$3:$Z$274,0)),"")</f>
        <v>2651 - Finance and Admin - Statutory Pension</v>
      </c>
      <c r="AB171" s="17"/>
      <c r="AC171" s="27"/>
      <c r="AD171" s="93"/>
      <c r="AE171" s="93"/>
      <c r="AF171" s="93"/>
    </row>
    <row r="172" spans="4:32" x14ac:dyDescent="0.25">
      <c r="D172" s="30">
        <v>43102</v>
      </c>
      <c r="E172" s="32" t="str">
        <f t="shared" si="15"/>
        <v>05</v>
      </c>
      <c r="F172" s="1">
        <f t="shared" si="16"/>
        <v>1</v>
      </c>
      <c r="G172" s="70"/>
      <c r="Q172" s="15"/>
      <c r="R172" s="74">
        <v>2652</v>
      </c>
      <c r="S172" s="74" t="s">
        <v>646</v>
      </c>
      <c r="T172" s="74"/>
      <c r="U172" s="74"/>
      <c r="V172" s="74" t="s">
        <v>737</v>
      </c>
      <c r="W172" s="15"/>
      <c r="X172" s="26" t="s">
        <v>362</v>
      </c>
      <c r="Y172" s="93">
        <f>--ISNUMBER(IFERROR(SEARCH('Cash &amp; Cheque Income'!$P$8,X172,1),""))</f>
        <v>1</v>
      </c>
      <c r="Z172" s="93">
        <f>IF(Y172=1,COUNTIF(Y$3:$Y172,1),"")</f>
        <v>170</v>
      </c>
      <c r="AA172" s="93" t="str">
        <f>IFERROR(INDEX($X$3:$X$274,MATCH(ROWS(Z$3:$Z172),$Z$3:$Z$274,0)),"")</f>
        <v>2652 - Finance and Admin - Statutory Recovery</v>
      </c>
      <c r="AB172" s="17"/>
      <c r="AC172" s="27"/>
      <c r="AD172" s="93"/>
      <c r="AE172" s="93"/>
      <c r="AF172" s="93"/>
    </row>
    <row r="173" spans="4:32" x14ac:dyDescent="0.25">
      <c r="D173" s="30">
        <v>43103</v>
      </c>
      <c r="E173" s="32" t="str">
        <f t="shared" si="15"/>
        <v>05</v>
      </c>
      <c r="F173" s="1">
        <f t="shared" si="16"/>
        <v>1</v>
      </c>
      <c r="G173" s="70"/>
      <c r="Q173" s="15"/>
      <c r="R173" s="74">
        <v>2900</v>
      </c>
      <c r="S173" s="74" t="s">
        <v>647</v>
      </c>
      <c r="T173" s="74"/>
      <c r="U173" s="74"/>
      <c r="V173" s="74" t="s">
        <v>737</v>
      </c>
      <c r="W173" s="15"/>
      <c r="X173" s="26" t="s">
        <v>363</v>
      </c>
      <c r="Y173" s="93">
        <f>--ISNUMBER(IFERROR(SEARCH('Cash &amp; Cheque Income'!$P$8,X173,1),""))</f>
        <v>1</v>
      </c>
      <c r="Z173" s="93">
        <f>IF(Y173=1,COUNTIF(Y$3:$Y173,1),"")</f>
        <v>171</v>
      </c>
      <c r="AA173" s="93" t="str">
        <f>IFERROR(INDEX($X$3:$X$274,MATCH(ROWS(Z$3:$Z173),$Z$3:$Z$274,0)),"")</f>
        <v>2900 - Agency Supply Cover</v>
      </c>
      <c r="AB173" s="17"/>
      <c r="AC173" s="27"/>
      <c r="AD173" s="93"/>
      <c r="AE173" s="93"/>
      <c r="AF173" s="93"/>
    </row>
    <row r="174" spans="4:32" x14ac:dyDescent="0.25">
      <c r="D174" s="30">
        <v>43104</v>
      </c>
      <c r="E174" s="32" t="str">
        <f t="shared" si="15"/>
        <v>05</v>
      </c>
      <c r="F174" s="1">
        <f t="shared" si="16"/>
        <v>1</v>
      </c>
      <c r="G174" s="70"/>
      <c r="Q174" s="15"/>
      <c r="R174" s="74">
        <v>2905</v>
      </c>
      <c r="S174" s="74" t="s">
        <v>815</v>
      </c>
      <c r="T174" s="74"/>
      <c r="U174" s="74"/>
      <c r="V174" s="74"/>
      <c r="W174" s="15"/>
      <c r="X174" s="26" t="s">
        <v>816</v>
      </c>
      <c r="Y174" s="93">
        <f>--ISNUMBER(IFERROR(SEARCH('Cash &amp; Cheque Income'!$P$8,X174,1),""))</f>
        <v>1</v>
      </c>
      <c r="Z174" s="93">
        <f>IF(Y174=1,COUNTIF(Y$3:$Y174,1),"")</f>
        <v>172</v>
      </c>
      <c r="AA174" s="93" t="str">
        <f>IFERROR(INDEX($X$3:$X$274,MATCH(ROWS(Z$3:$Z174),$Z$3:$Z$274,0)),"")</f>
        <v>2905 - Apprentice Levy</v>
      </c>
      <c r="AB174" s="17"/>
      <c r="AC174" s="27"/>
      <c r="AD174" s="93"/>
      <c r="AE174" s="93"/>
      <c r="AF174" s="93"/>
    </row>
    <row r="175" spans="4:32" x14ac:dyDescent="0.25">
      <c r="D175" s="30">
        <v>43105</v>
      </c>
      <c r="E175" s="32" t="str">
        <f t="shared" si="15"/>
        <v>05</v>
      </c>
      <c r="F175" s="1">
        <f t="shared" si="16"/>
        <v>1</v>
      </c>
      <c r="G175" s="70"/>
      <c r="Q175" s="15"/>
      <c r="R175" s="74">
        <v>3000</v>
      </c>
      <c r="S175" s="74" t="s">
        <v>648</v>
      </c>
      <c r="T175" s="74"/>
      <c r="U175" s="74"/>
      <c r="V175" s="74" t="s">
        <v>737</v>
      </c>
      <c r="W175" s="15"/>
      <c r="X175" s="26" t="s">
        <v>364</v>
      </c>
      <c r="Y175" s="93">
        <f>--ISNUMBER(IFERROR(SEARCH('Cash &amp; Cheque Income'!$P$8,X175,1),""))</f>
        <v>1</v>
      </c>
      <c r="Z175" s="93">
        <f>IF(Y175=1,COUNTIF(Y$3:$Y175,1),"")</f>
        <v>173</v>
      </c>
      <c r="AA175" s="93" t="str">
        <f>IFERROR(INDEX($X$3:$X$274,MATCH(ROWS(Z$3:$Z175),$Z$3:$Z$274,0)),"")</f>
        <v>3000 - Repairs &amp; Maintenance (Buildings)</v>
      </c>
      <c r="AB175" s="17"/>
      <c r="AC175" s="27"/>
      <c r="AD175" s="93"/>
      <c r="AE175" s="93"/>
      <c r="AF175" s="93"/>
    </row>
    <row r="176" spans="4:32" x14ac:dyDescent="0.25">
      <c r="D176" s="30">
        <v>43106</v>
      </c>
      <c r="E176" s="32" t="str">
        <f t="shared" si="15"/>
        <v>05</v>
      </c>
      <c r="F176" s="1">
        <f t="shared" si="16"/>
        <v>1</v>
      </c>
      <c r="G176" s="70"/>
      <c r="Q176" s="15"/>
      <c r="R176" s="74">
        <v>3005</v>
      </c>
      <c r="S176" s="74" t="s">
        <v>649</v>
      </c>
      <c r="T176" s="74"/>
      <c r="U176" s="74"/>
      <c r="V176" s="74" t="s">
        <v>737</v>
      </c>
      <c r="W176" s="15"/>
      <c r="X176" s="26" t="s">
        <v>365</v>
      </c>
      <c r="Y176" s="93">
        <f>--ISNUMBER(IFERROR(SEARCH('Cash &amp; Cheque Income'!$P$8,X176,1),""))</f>
        <v>1</v>
      </c>
      <c r="Z176" s="93">
        <f>IF(Y176=1,COUNTIF(Y$3:$Y176,1),"")</f>
        <v>174</v>
      </c>
      <c r="AA176" s="93" t="str">
        <f>IFERROR(INDEX($X$3:$X$274,MATCH(ROWS(Z$3:$Z176),$Z$3:$Z$274,0)),"")</f>
        <v>3005 - Equipment Repairs and Maintenance</v>
      </c>
      <c r="AB176" s="17"/>
      <c r="AC176" s="27"/>
      <c r="AD176" s="93"/>
      <c r="AE176" s="93"/>
      <c r="AF176" s="93"/>
    </row>
    <row r="177" spans="4:32" x14ac:dyDescent="0.25">
      <c r="D177" s="30">
        <v>43107</v>
      </c>
      <c r="E177" s="32" t="str">
        <f t="shared" ref="E177:E240" si="17">VLOOKUP(F177,$D$3:$E$14,2,FALSE)</f>
        <v>05</v>
      </c>
      <c r="F177" s="1">
        <f t="shared" ref="F177:F240" si="18">MONTH(D177)</f>
        <v>1</v>
      </c>
      <c r="G177" s="70"/>
      <c r="Q177" s="15"/>
      <c r="R177" s="74">
        <v>3010</v>
      </c>
      <c r="S177" s="74" t="s">
        <v>650</v>
      </c>
      <c r="T177" s="74"/>
      <c r="U177" s="74"/>
      <c r="V177" s="74" t="s">
        <v>737</v>
      </c>
      <c r="W177" s="15"/>
      <c r="X177" s="26" t="s">
        <v>366</v>
      </c>
      <c r="Y177" s="93">
        <f>--ISNUMBER(IFERROR(SEARCH('Cash &amp; Cheque Income'!$P$8,X177,1),""))</f>
        <v>1</v>
      </c>
      <c r="Z177" s="93">
        <f>IF(Y177=1,COUNTIF(Y$3:$Y177,1),"")</f>
        <v>175</v>
      </c>
      <c r="AA177" s="93" t="str">
        <f>IFERROR(INDEX($X$3:$X$274,MATCH(ROWS(Z$3:$Z177),$Z$3:$Z$274,0)),"")</f>
        <v>3010 - Grounds Maintenance</v>
      </c>
      <c r="AB177" s="17"/>
      <c r="AC177" s="27"/>
      <c r="AD177" s="93"/>
      <c r="AE177" s="93"/>
      <c r="AF177" s="93"/>
    </row>
    <row r="178" spans="4:32" x14ac:dyDescent="0.25">
      <c r="D178" s="30">
        <v>43108</v>
      </c>
      <c r="E178" s="32" t="str">
        <f t="shared" si="17"/>
        <v>05</v>
      </c>
      <c r="F178" s="1">
        <f t="shared" si="18"/>
        <v>1</v>
      </c>
      <c r="G178" s="70"/>
      <c r="Q178" s="15"/>
      <c r="R178" s="74">
        <v>3020</v>
      </c>
      <c r="S178" s="74" t="s">
        <v>651</v>
      </c>
      <c r="T178" s="74"/>
      <c r="U178" s="74"/>
      <c r="V178" s="74" t="s">
        <v>737</v>
      </c>
      <c r="W178" s="15"/>
      <c r="X178" s="26" t="s">
        <v>367</v>
      </c>
      <c r="Y178" s="93">
        <f>--ISNUMBER(IFERROR(SEARCH('Cash &amp; Cheque Income'!$P$8,X178,1),""))</f>
        <v>1</v>
      </c>
      <c r="Z178" s="93">
        <f>IF(Y178=1,COUNTIF(Y$3:$Y178,1),"")</f>
        <v>176</v>
      </c>
      <c r="AA178" s="93" t="str">
        <f>IFERROR(INDEX($X$3:$X$274,MATCH(ROWS(Z$3:$Z178),$Z$3:$Z$274,0)),"")</f>
        <v>3020 - PFI Charges</v>
      </c>
      <c r="AB178" s="17"/>
      <c r="AC178" s="27"/>
      <c r="AD178" s="93"/>
      <c r="AE178" s="93"/>
      <c r="AF178" s="93"/>
    </row>
    <row r="179" spans="4:32" x14ac:dyDescent="0.25">
      <c r="D179" s="30">
        <v>43109</v>
      </c>
      <c r="E179" s="32" t="str">
        <f t="shared" si="17"/>
        <v>05</v>
      </c>
      <c r="F179" s="1">
        <f t="shared" si="18"/>
        <v>1</v>
      </c>
      <c r="G179" s="70"/>
      <c r="Q179" s="15"/>
      <c r="R179" s="74">
        <v>3041</v>
      </c>
      <c r="S179" s="74" t="s">
        <v>652</v>
      </c>
      <c r="T179" s="74"/>
      <c r="U179" s="74"/>
      <c r="V179" s="74" t="s">
        <v>737</v>
      </c>
      <c r="W179" s="15"/>
      <c r="X179" s="26" t="s">
        <v>368</v>
      </c>
      <c r="Y179" s="93">
        <f>--ISNUMBER(IFERROR(SEARCH('Cash &amp; Cheque Income'!$P$8,X179,1),""))</f>
        <v>1</v>
      </c>
      <c r="Z179" s="93">
        <f>IF(Y179=1,COUNTIF(Y$3:$Y179,1),"")</f>
        <v>177</v>
      </c>
      <c r="AA179" s="93" t="str">
        <f>IFERROR(INDEX($X$3:$X$274,MATCH(ROWS(Z$3:$Z179),$Z$3:$Z$274,0)),"")</f>
        <v>3041 - PAT Testing</v>
      </c>
      <c r="AB179" s="17"/>
      <c r="AC179" s="27"/>
      <c r="AD179" s="93"/>
      <c r="AE179" s="93"/>
      <c r="AF179" s="93"/>
    </row>
    <row r="180" spans="4:32" x14ac:dyDescent="0.25">
      <c r="D180" s="30">
        <v>43110</v>
      </c>
      <c r="E180" s="32" t="str">
        <f t="shared" si="17"/>
        <v>05</v>
      </c>
      <c r="F180" s="1">
        <f t="shared" si="18"/>
        <v>1</v>
      </c>
      <c r="G180" s="70"/>
      <c r="Q180" s="15"/>
      <c r="R180" s="74">
        <v>3042</v>
      </c>
      <c r="S180" s="74" t="s">
        <v>653</v>
      </c>
      <c r="T180" s="74"/>
      <c r="U180" s="74"/>
      <c r="V180" s="74" t="s">
        <v>737</v>
      </c>
      <c r="W180" s="15"/>
      <c r="X180" s="26" t="s">
        <v>369</v>
      </c>
      <c r="Y180" s="93">
        <f>--ISNUMBER(IFERROR(SEARCH('Cash &amp; Cheque Income'!$P$8,X180,1),""))</f>
        <v>1</v>
      </c>
      <c r="Z180" s="93">
        <f>IF(Y180=1,COUNTIF(Y$3:$Y180,1),"")</f>
        <v>178</v>
      </c>
      <c r="AA180" s="93" t="str">
        <f>IFERROR(INDEX($X$3:$X$274,MATCH(ROWS(Z$3:$Z180),$Z$3:$Z$274,0)),"")</f>
        <v>3042 - Uniform &amp; Protective Clothing</v>
      </c>
      <c r="AB180" s="17"/>
      <c r="AC180" s="27"/>
      <c r="AD180" s="114"/>
      <c r="AE180" s="114"/>
      <c r="AF180" s="114"/>
    </row>
    <row r="181" spans="4:32" x14ac:dyDescent="0.25">
      <c r="D181" s="30">
        <v>43111</v>
      </c>
      <c r="E181" s="32" t="str">
        <f t="shared" si="17"/>
        <v>05</v>
      </c>
      <c r="F181" s="1">
        <f t="shared" si="18"/>
        <v>1</v>
      </c>
      <c r="G181" s="70"/>
      <c r="Q181" s="15"/>
      <c r="R181" s="74">
        <v>3100</v>
      </c>
      <c r="S181" s="74" t="s">
        <v>768</v>
      </c>
      <c r="T181" s="74"/>
      <c r="U181" s="74"/>
      <c r="V181" s="74" t="s">
        <v>737</v>
      </c>
      <c r="W181" s="15"/>
      <c r="X181" s="26" t="s">
        <v>769</v>
      </c>
      <c r="Y181" s="93">
        <f>--ISNUMBER(IFERROR(SEARCH('Cash &amp; Cheque Income'!$P$8,X181,1),""))</f>
        <v>1</v>
      </c>
      <c r="Z181" s="93">
        <f>IF(Y181=1,COUNTIF(Y$3:$Y181,1),"")</f>
        <v>179</v>
      </c>
      <c r="AA181" s="93" t="str">
        <f>IFERROR(INDEX($X$3:$X$274,MATCH(ROWS(Z$3:$Z181),$Z$3:$Z$274,0)),"")</f>
        <v>3100 - Caretaker Supplies</v>
      </c>
      <c r="AB181" s="17"/>
      <c r="AC181" s="113"/>
    </row>
    <row r="182" spans="4:32" x14ac:dyDescent="0.25">
      <c r="D182" s="30">
        <v>43112</v>
      </c>
      <c r="E182" s="32" t="str">
        <f t="shared" si="17"/>
        <v>05</v>
      </c>
      <c r="F182" s="1">
        <f t="shared" si="18"/>
        <v>1</v>
      </c>
      <c r="G182" s="70"/>
      <c r="Q182" s="15"/>
      <c r="R182" s="74">
        <v>3101</v>
      </c>
      <c r="S182" s="74" t="s">
        <v>654</v>
      </c>
      <c r="T182" s="74"/>
      <c r="U182" s="74"/>
      <c r="V182" s="74"/>
      <c r="W182" s="15"/>
      <c r="X182" s="26" t="s">
        <v>370</v>
      </c>
      <c r="Y182" s="93">
        <f>--ISNUMBER(IFERROR(SEARCH('Cash &amp; Cheque Income'!$P$8,X182,1),""))</f>
        <v>1</v>
      </c>
      <c r="Z182" s="93">
        <f>IF(Y182=1,COUNTIF(Y$3:$Y182,1),"")</f>
        <v>180</v>
      </c>
      <c r="AA182" s="93" t="str">
        <f>IFERROR(INDEX($X$3:$X$274,MATCH(ROWS(Z$3:$Z182),$Z$3:$Z$274,0)),"")</f>
        <v>3101 - Hygiene Services</v>
      </c>
      <c r="AB182" s="17"/>
    </row>
    <row r="183" spans="4:32" x14ac:dyDescent="0.25">
      <c r="D183" s="30">
        <v>43113</v>
      </c>
      <c r="E183" s="32" t="str">
        <f t="shared" si="17"/>
        <v>05</v>
      </c>
      <c r="F183" s="1">
        <f t="shared" si="18"/>
        <v>1</v>
      </c>
      <c r="G183" s="70"/>
      <c r="Q183" s="15"/>
      <c r="R183" s="74">
        <v>3102</v>
      </c>
      <c r="S183" s="74" t="s">
        <v>655</v>
      </c>
      <c r="T183" s="74"/>
      <c r="U183" s="74"/>
      <c r="V183" s="74" t="s">
        <v>737</v>
      </c>
      <c r="W183" s="15"/>
      <c r="X183" s="26" t="s">
        <v>371</v>
      </c>
      <c r="Y183" s="93">
        <f>--ISNUMBER(IFERROR(SEARCH('Cash &amp; Cheque Income'!$P$8,X183,1),""))</f>
        <v>1</v>
      </c>
      <c r="Z183" s="93">
        <f>IF(Y183=1,COUNTIF(Y$3:$Y183,1),"")</f>
        <v>181</v>
      </c>
      <c r="AA183" s="93" t="str">
        <f>IFERROR(INDEX($X$3:$X$274,MATCH(ROWS(Z$3:$Z183),$Z$3:$Z$274,0)),"")</f>
        <v>3102 - Cleaning Equipment</v>
      </c>
      <c r="AB183" s="17"/>
    </row>
    <row r="184" spans="4:32" x14ac:dyDescent="0.25">
      <c r="D184" s="30">
        <v>43114</v>
      </c>
      <c r="E184" s="32" t="str">
        <f t="shared" si="17"/>
        <v>05</v>
      </c>
      <c r="F184" s="1">
        <f t="shared" si="18"/>
        <v>1</v>
      </c>
      <c r="G184" s="70"/>
      <c r="Q184" s="15"/>
      <c r="R184" s="74">
        <v>3103</v>
      </c>
      <c r="S184" s="74" t="s">
        <v>656</v>
      </c>
      <c r="T184" s="74"/>
      <c r="U184" s="74"/>
      <c r="V184" s="74" t="s">
        <v>737</v>
      </c>
      <c r="W184" s="15"/>
      <c r="X184" s="26" t="s">
        <v>372</v>
      </c>
      <c r="Y184" s="93">
        <f>--ISNUMBER(IFERROR(SEARCH('Cash &amp; Cheque Income'!$P$8,X184,1),""))</f>
        <v>1</v>
      </c>
      <c r="Z184" s="93">
        <f>IF(Y184=1,COUNTIF(Y$3:$Y184,1),"")</f>
        <v>182</v>
      </c>
      <c r="AA184" s="93" t="str">
        <f>IFERROR(INDEX($X$3:$X$274,MATCH(ROWS(Z$3:$Z184),$Z$3:$Z$274,0)),"")</f>
        <v>3103 - Cleaning Materials</v>
      </c>
      <c r="AB184" s="17"/>
    </row>
    <row r="185" spans="4:32" x14ac:dyDescent="0.25">
      <c r="D185" s="30">
        <v>43115</v>
      </c>
      <c r="E185" s="32" t="str">
        <f t="shared" si="17"/>
        <v>05</v>
      </c>
      <c r="F185" s="1">
        <f t="shared" si="18"/>
        <v>1</v>
      </c>
      <c r="G185" s="70"/>
      <c r="Q185" s="15"/>
      <c r="R185" s="74">
        <v>3104</v>
      </c>
      <c r="S185" s="74" t="s">
        <v>657</v>
      </c>
      <c r="T185" s="74"/>
      <c r="U185" s="74"/>
      <c r="V185" s="74" t="s">
        <v>737</v>
      </c>
      <c r="W185" s="15"/>
      <c r="X185" s="26" t="s">
        <v>373</v>
      </c>
      <c r="Y185" s="93">
        <f>--ISNUMBER(IFERROR(SEARCH('Cash &amp; Cheque Income'!$P$8,X185,1),""))</f>
        <v>1</v>
      </c>
      <c r="Z185" s="93">
        <f>IF(Y185=1,COUNTIF(Y$3:$Y185,1),"")</f>
        <v>183</v>
      </c>
      <c r="AA185" s="93" t="str">
        <f>IFERROR(INDEX($X$3:$X$274,MATCH(ROWS(Z$3:$Z185),$Z$3:$Z$274,0)),"")</f>
        <v>3104 - Window Cleaning</v>
      </c>
      <c r="AB185" s="17"/>
    </row>
    <row r="186" spans="4:32" x14ac:dyDescent="0.25">
      <c r="D186" s="30">
        <v>43116</v>
      </c>
      <c r="E186" s="32" t="str">
        <f t="shared" si="17"/>
        <v>05</v>
      </c>
      <c r="F186" s="1">
        <f t="shared" si="18"/>
        <v>1</v>
      </c>
      <c r="G186" s="70"/>
      <c r="Q186" s="15"/>
      <c r="R186" s="74">
        <v>3105</v>
      </c>
      <c r="S186" s="74" t="s">
        <v>658</v>
      </c>
      <c r="T186" s="74"/>
      <c r="U186" s="74"/>
      <c r="V186" s="74" t="s">
        <v>737</v>
      </c>
      <c r="W186" s="15"/>
      <c r="X186" s="26" t="s">
        <v>374</v>
      </c>
      <c r="Y186" s="93">
        <f>--ISNUMBER(IFERROR(SEARCH('Cash &amp; Cheque Income'!$P$8,X186,1),""))</f>
        <v>1</v>
      </c>
      <c r="Z186" s="93">
        <f>IF(Y186=1,COUNTIF(Y$3:$Y186,1),"")</f>
        <v>184</v>
      </c>
      <c r="AA186" s="93" t="str">
        <f>IFERROR(INDEX($X$3:$X$274,MATCH(ROWS(Z$3:$Z186),$Z$3:$Z$274,0)),"")</f>
        <v>3105 - Cleaning Contract</v>
      </c>
      <c r="AB186" s="17"/>
    </row>
    <row r="187" spans="4:32" x14ac:dyDescent="0.25">
      <c r="D187" s="30">
        <v>43117</v>
      </c>
      <c r="E187" s="32" t="str">
        <f t="shared" si="17"/>
        <v>05</v>
      </c>
      <c r="F187" s="1">
        <f t="shared" si="18"/>
        <v>1</v>
      </c>
      <c r="G187" s="70"/>
      <c r="Q187" s="15"/>
      <c r="R187" s="74">
        <v>3200</v>
      </c>
      <c r="S187" s="74" t="s">
        <v>659</v>
      </c>
      <c r="T187" s="74"/>
      <c r="U187" s="74"/>
      <c r="V187" s="74" t="s">
        <v>737</v>
      </c>
      <c r="W187" s="15"/>
      <c r="X187" s="26" t="s">
        <v>375</v>
      </c>
      <c r="Y187" s="93">
        <f>--ISNUMBER(IFERROR(SEARCH('Cash &amp; Cheque Income'!$P$8,X187,1),""))</f>
        <v>1</v>
      </c>
      <c r="Z187" s="93">
        <f>IF(Y187=1,COUNTIF(Y$3:$Y187,1),"")</f>
        <v>185</v>
      </c>
      <c r="AA187" s="93" t="str">
        <f>IFERROR(INDEX($X$3:$X$274,MATCH(ROWS(Z$3:$Z187),$Z$3:$Z$274,0)),"")</f>
        <v>3200 - Water</v>
      </c>
      <c r="AB187" s="17"/>
    </row>
    <row r="188" spans="4:32" x14ac:dyDescent="0.25">
      <c r="D188" s="30">
        <v>43118</v>
      </c>
      <c r="E188" s="32" t="str">
        <f t="shared" si="17"/>
        <v>05</v>
      </c>
      <c r="F188" s="1">
        <f t="shared" si="18"/>
        <v>1</v>
      </c>
      <c r="G188" s="70"/>
      <c r="Q188" s="15"/>
      <c r="R188" s="74">
        <v>3201</v>
      </c>
      <c r="S188" s="74" t="s">
        <v>660</v>
      </c>
      <c r="T188" s="74"/>
      <c r="U188" s="74"/>
      <c r="V188" s="74" t="s">
        <v>737</v>
      </c>
      <c r="W188" s="15"/>
      <c r="X188" s="26" t="s">
        <v>376</v>
      </c>
      <c r="Y188" s="93">
        <f>--ISNUMBER(IFERROR(SEARCH('Cash &amp; Cheque Income'!$P$8,X188,1),""))</f>
        <v>1</v>
      </c>
      <c r="Z188" s="93">
        <f>IF(Y188=1,COUNTIF(Y$3:$Y188,1),"")</f>
        <v>186</v>
      </c>
      <c r="AA188" s="93" t="str">
        <f>IFERROR(INDEX($X$3:$X$274,MATCH(ROWS(Z$3:$Z188),$Z$3:$Z$274,0)),"")</f>
        <v>3201 - Sewerage</v>
      </c>
      <c r="AB188" s="17"/>
    </row>
    <row r="189" spans="4:32" x14ac:dyDescent="0.25">
      <c r="D189" s="30">
        <v>43119</v>
      </c>
      <c r="E189" s="32" t="str">
        <f t="shared" si="17"/>
        <v>05</v>
      </c>
      <c r="F189" s="1">
        <f t="shared" si="18"/>
        <v>1</v>
      </c>
      <c r="G189" s="70"/>
      <c r="Q189" s="15"/>
      <c r="R189" s="74">
        <v>3205</v>
      </c>
      <c r="S189" s="74" t="s">
        <v>661</v>
      </c>
      <c r="T189" s="74"/>
      <c r="U189" s="74"/>
      <c r="V189" s="74" t="s">
        <v>737</v>
      </c>
      <c r="W189" s="15"/>
      <c r="X189" s="26" t="s">
        <v>377</v>
      </c>
      <c r="Y189" s="93">
        <f>--ISNUMBER(IFERROR(SEARCH('Cash &amp; Cheque Income'!$P$8,X189,1),""))</f>
        <v>1</v>
      </c>
      <c r="Z189" s="93">
        <f>IF(Y189=1,COUNTIF(Y$3:$Y189,1),"")</f>
        <v>187</v>
      </c>
      <c r="AA189" s="93" t="str">
        <f>IFERROR(INDEX($X$3:$X$274,MATCH(ROWS(Z$3:$Z189),$Z$3:$Z$274,0)),"")</f>
        <v>3205 - Gas</v>
      </c>
      <c r="AB189" s="17"/>
    </row>
    <row r="190" spans="4:32" x14ac:dyDescent="0.25">
      <c r="D190" s="30">
        <v>43120</v>
      </c>
      <c r="E190" s="32" t="str">
        <f t="shared" si="17"/>
        <v>05</v>
      </c>
      <c r="F190" s="1">
        <f t="shared" si="18"/>
        <v>1</v>
      </c>
      <c r="G190" s="70"/>
      <c r="Q190" s="15"/>
      <c r="R190" s="74">
        <v>3210</v>
      </c>
      <c r="S190" s="74" t="s">
        <v>662</v>
      </c>
      <c r="T190" s="74"/>
      <c r="U190" s="74"/>
      <c r="V190" s="74" t="s">
        <v>737</v>
      </c>
      <c r="W190" s="15"/>
      <c r="X190" s="26" t="s">
        <v>378</v>
      </c>
      <c r="Y190" s="93">
        <f>--ISNUMBER(IFERROR(SEARCH('Cash &amp; Cheque Income'!$P$8,X190,1),""))</f>
        <v>1</v>
      </c>
      <c r="Z190" s="93">
        <f>IF(Y190=1,COUNTIF(Y$3:$Y190,1),"")</f>
        <v>188</v>
      </c>
      <c r="AA190" s="93" t="str">
        <f>IFERROR(INDEX($X$3:$X$274,MATCH(ROWS(Z$3:$Z190),$Z$3:$Z$274,0)),"")</f>
        <v>3210 - Electricity</v>
      </c>
      <c r="AB190" s="17"/>
    </row>
    <row r="191" spans="4:32" x14ac:dyDescent="0.25">
      <c r="D191" s="30">
        <v>43121</v>
      </c>
      <c r="E191" s="32" t="str">
        <f t="shared" si="17"/>
        <v>05</v>
      </c>
      <c r="F191" s="1">
        <f t="shared" si="18"/>
        <v>1</v>
      </c>
      <c r="G191" s="70"/>
      <c r="Q191" s="15"/>
      <c r="R191" s="74">
        <v>3215</v>
      </c>
      <c r="S191" s="74" t="s">
        <v>663</v>
      </c>
      <c r="T191" s="74"/>
      <c r="U191" s="74"/>
      <c r="V191" s="74" t="s">
        <v>737</v>
      </c>
      <c r="W191" s="15"/>
      <c r="X191" s="26" t="s">
        <v>379</v>
      </c>
      <c r="Y191" s="93">
        <f>--ISNUMBER(IFERROR(SEARCH('Cash &amp; Cheque Income'!$P$8,X191,1),""))</f>
        <v>1</v>
      </c>
      <c r="Z191" s="93">
        <f>IF(Y191=1,COUNTIF(Y$3:$Y191,1),"")</f>
        <v>189</v>
      </c>
      <c r="AA191" s="93" t="str">
        <f>IFERROR(INDEX($X$3:$X$274,MATCH(ROWS(Z$3:$Z191),$Z$3:$Z$274,0)),"")</f>
        <v>3215 - Oil</v>
      </c>
      <c r="AB191" s="17"/>
    </row>
    <row r="192" spans="4:32" x14ac:dyDescent="0.25">
      <c r="D192" s="30">
        <v>43122</v>
      </c>
      <c r="E192" s="32" t="str">
        <f t="shared" si="17"/>
        <v>05</v>
      </c>
      <c r="F192" s="1">
        <f t="shared" si="18"/>
        <v>1</v>
      </c>
      <c r="G192" s="70"/>
      <c r="Q192" s="15"/>
      <c r="R192" s="74">
        <v>3300</v>
      </c>
      <c r="S192" s="74" t="s">
        <v>664</v>
      </c>
      <c r="T192" s="74"/>
      <c r="U192" s="74"/>
      <c r="V192" s="74" t="s">
        <v>737</v>
      </c>
      <c r="W192" s="15"/>
      <c r="X192" s="26" t="s">
        <v>380</v>
      </c>
      <c r="Y192" s="93">
        <f>--ISNUMBER(IFERROR(SEARCH('Cash &amp; Cheque Income'!$P$8,X192,1),""))</f>
        <v>1</v>
      </c>
      <c r="Z192" s="93">
        <f>IF(Y192=1,COUNTIF(Y$3:$Y192,1),"")</f>
        <v>190</v>
      </c>
      <c r="AA192" s="93" t="str">
        <f>IFERROR(INDEX($X$3:$X$274,MATCH(ROWS(Z$3:$Z192),$Z$3:$Z$274,0)),"")</f>
        <v>3300 - Fire Alarm and Extinguishers</v>
      </c>
      <c r="AB192" s="17"/>
    </row>
    <row r="193" spans="4:28" x14ac:dyDescent="0.25">
      <c r="D193" s="30">
        <v>43123</v>
      </c>
      <c r="E193" s="32" t="str">
        <f t="shared" si="17"/>
        <v>05</v>
      </c>
      <c r="F193" s="1">
        <f t="shared" si="18"/>
        <v>1</v>
      </c>
      <c r="G193" s="70"/>
      <c r="Q193" s="15"/>
      <c r="R193" s="74">
        <v>3301</v>
      </c>
      <c r="S193" s="74" t="s">
        <v>665</v>
      </c>
      <c r="T193" s="74"/>
      <c r="U193" s="74"/>
      <c r="V193" s="74" t="s">
        <v>737</v>
      </c>
      <c r="W193" s="15"/>
      <c r="X193" s="26" t="s">
        <v>381</v>
      </c>
      <c r="Y193" s="93">
        <f>--ISNUMBER(IFERROR(SEARCH('Cash &amp; Cheque Income'!$P$8,X193,1),""))</f>
        <v>1</v>
      </c>
      <c r="Z193" s="93">
        <f>IF(Y193=1,COUNTIF(Y$3:$Y193,1),"")</f>
        <v>191</v>
      </c>
      <c r="AA193" s="93" t="str">
        <f>IFERROR(INDEX($X$3:$X$274,MATCH(ROWS(Z$3:$Z193),$Z$3:$Z$274,0)),"")</f>
        <v>3301 - Pest Control</v>
      </c>
      <c r="AB193" s="17"/>
    </row>
    <row r="194" spans="4:28" x14ac:dyDescent="0.25">
      <c r="D194" s="30">
        <v>43124</v>
      </c>
      <c r="E194" s="32" t="str">
        <f t="shared" si="17"/>
        <v>05</v>
      </c>
      <c r="F194" s="1">
        <f t="shared" si="18"/>
        <v>1</v>
      </c>
      <c r="G194" s="70"/>
      <c r="Q194" s="15"/>
      <c r="R194" s="74">
        <v>3302</v>
      </c>
      <c r="S194" s="74" t="s">
        <v>666</v>
      </c>
      <c r="T194" s="74"/>
      <c r="U194" s="74"/>
      <c r="V194" s="74" t="s">
        <v>737</v>
      </c>
      <c r="W194" s="15"/>
      <c r="X194" s="26" t="s">
        <v>382</v>
      </c>
      <c r="Y194" s="93">
        <f>--ISNUMBER(IFERROR(SEARCH('Cash &amp; Cheque Income'!$P$8,X194,1),""))</f>
        <v>1</v>
      </c>
      <c r="Z194" s="93">
        <f>IF(Y194=1,COUNTIF(Y$3:$Y194,1),"")</f>
        <v>192</v>
      </c>
      <c r="AA194" s="93" t="str">
        <f>IFERROR(INDEX($X$3:$X$274,MATCH(ROWS(Z$3:$Z194),$Z$3:$Z$274,0)),"")</f>
        <v>3302 - Refuse Collection</v>
      </c>
      <c r="AB194" s="17"/>
    </row>
    <row r="195" spans="4:28" x14ac:dyDescent="0.25">
      <c r="D195" s="30">
        <v>43125</v>
      </c>
      <c r="E195" s="32" t="str">
        <f t="shared" si="17"/>
        <v>05</v>
      </c>
      <c r="F195" s="1">
        <f t="shared" si="18"/>
        <v>1</v>
      </c>
      <c r="G195" s="70"/>
      <c r="Q195" s="15"/>
      <c r="R195" s="74">
        <v>3400</v>
      </c>
      <c r="S195" s="74" t="s">
        <v>667</v>
      </c>
      <c r="T195" s="74"/>
      <c r="U195" s="74"/>
      <c r="V195" s="74" t="s">
        <v>737</v>
      </c>
      <c r="W195" s="15"/>
      <c r="X195" s="26" t="s">
        <v>383</v>
      </c>
      <c r="Y195" s="93">
        <f>--ISNUMBER(IFERROR(SEARCH('Cash &amp; Cheque Income'!$P$8,X195,1),""))</f>
        <v>1</v>
      </c>
      <c r="Z195" s="93">
        <f>IF(Y195=1,COUNTIF(Y$3:$Y195,1),"")</f>
        <v>193</v>
      </c>
      <c r="AA195" s="93" t="str">
        <f>IFERROR(INDEX($X$3:$X$274,MATCH(ROWS(Z$3:$Z195),$Z$3:$Z$274,0)),"")</f>
        <v>3400 - Medical Requisites</v>
      </c>
      <c r="AB195" s="17"/>
    </row>
    <row r="196" spans="4:28" x14ac:dyDescent="0.25">
      <c r="D196" s="30">
        <v>43126</v>
      </c>
      <c r="E196" s="32" t="str">
        <f t="shared" si="17"/>
        <v>05</v>
      </c>
      <c r="F196" s="1">
        <f t="shared" si="18"/>
        <v>1</v>
      </c>
      <c r="G196" s="70"/>
      <c r="Q196" s="15"/>
      <c r="R196" s="74">
        <v>3401</v>
      </c>
      <c r="S196" s="74" t="s">
        <v>491</v>
      </c>
      <c r="T196" s="74"/>
      <c r="U196" s="74"/>
      <c r="V196" s="74" t="s">
        <v>737</v>
      </c>
      <c r="W196" s="15"/>
      <c r="X196" s="26" t="s">
        <v>384</v>
      </c>
      <c r="Y196" s="93">
        <f>--ISNUMBER(IFERROR(SEARCH('Cash &amp; Cheque Income'!$P$8,X196,1),""))</f>
        <v>1</v>
      </c>
      <c r="Z196" s="93">
        <f>IF(Y196=1,COUNTIF(Y$3:$Y196,1),"")</f>
        <v>194</v>
      </c>
      <c r="AA196" s="93" t="str">
        <f>IFERROR(INDEX($X$3:$X$274,MATCH(ROWS(Z$3:$Z196),$Z$3:$Z$274,0)),"")</f>
        <v>3401 - Business Rates</v>
      </c>
      <c r="AB196" s="17"/>
    </row>
    <row r="197" spans="4:28" x14ac:dyDescent="0.25">
      <c r="D197" s="30">
        <v>43127</v>
      </c>
      <c r="E197" s="32" t="str">
        <f t="shared" si="17"/>
        <v>05</v>
      </c>
      <c r="F197" s="1">
        <f t="shared" si="18"/>
        <v>1</v>
      </c>
      <c r="G197" s="70"/>
      <c r="Q197" s="15"/>
      <c r="R197" s="74">
        <v>3402</v>
      </c>
      <c r="S197" s="74" t="s">
        <v>668</v>
      </c>
      <c r="T197" s="74"/>
      <c r="U197" s="74"/>
      <c r="V197" s="74" t="s">
        <v>737</v>
      </c>
      <c r="W197" s="15"/>
      <c r="X197" s="26" t="s">
        <v>385</v>
      </c>
      <c r="Y197" s="93">
        <f>--ISNUMBER(IFERROR(SEARCH('Cash &amp; Cheque Income'!$P$8,X197,1),""))</f>
        <v>1</v>
      </c>
      <c r="Z197" s="93">
        <f>IF(Y197=1,COUNTIF(Y$3:$Y197,1),"")</f>
        <v>195</v>
      </c>
      <c r="AA197" s="93" t="str">
        <f>IFERROR(INDEX($X$3:$X$274,MATCH(ROWS(Z$3:$Z197),$Z$3:$Z$274,0)),"")</f>
        <v>3402 - Rent</v>
      </c>
      <c r="AB197" s="17"/>
    </row>
    <row r="198" spans="4:28" x14ac:dyDescent="0.25">
      <c r="D198" s="30">
        <v>43128</v>
      </c>
      <c r="E198" s="32" t="str">
        <f t="shared" si="17"/>
        <v>05</v>
      </c>
      <c r="F198" s="1">
        <f t="shared" si="18"/>
        <v>1</v>
      </c>
      <c r="G198" s="70"/>
      <c r="Q198" s="15"/>
      <c r="R198" s="74">
        <v>3403</v>
      </c>
      <c r="S198" s="74" t="s">
        <v>488</v>
      </c>
      <c r="T198" s="74"/>
      <c r="U198" s="74"/>
      <c r="V198" s="74" t="s">
        <v>737</v>
      </c>
      <c r="W198" s="15"/>
      <c r="X198" s="26" t="s">
        <v>386</v>
      </c>
      <c r="Y198" s="93">
        <f>--ISNUMBER(IFERROR(SEARCH('Cash &amp; Cheque Income'!$P$8,X198,1),""))</f>
        <v>1</v>
      </c>
      <c r="Z198" s="93">
        <f>IF(Y198=1,COUNTIF(Y$3:$Y198,1),"")</f>
        <v>196</v>
      </c>
      <c r="AA198" s="93" t="str">
        <f>IFERROR(INDEX($X$3:$X$274,MATCH(ROWS(Z$3:$Z198),$Z$3:$Z$274,0)),"")</f>
        <v>3403 - Insurance</v>
      </c>
      <c r="AB198" s="17"/>
    </row>
    <row r="199" spans="4:28" x14ac:dyDescent="0.25">
      <c r="D199" s="30">
        <v>43129</v>
      </c>
      <c r="E199" s="32" t="str">
        <f t="shared" si="17"/>
        <v>05</v>
      </c>
      <c r="F199" s="1">
        <f t="shared" si="18"/>
        <v>1</v>
      </c>
      <c r="G199" s="70"/>
      <c r="Q199" s="15"/>
      <c r="R199" s="74">
        <v>3500</v>
      </c>
      <c r="S199" s="74" t="s">
        <v>669</v>
      </c>
      <c r="T199" s="74"/>
      <c r="U199" s="74"/>
      <c r="V199" s="74" t="s">
        <v>737</v>
      </c>
      <c r="W199" s="15"/>
      <c r="X199" s="26" t="s">
        <v>387</v>
      </c>
      <c r="Y199" s="93">
        <f>--ISNUMBER(IFERROR(SEARCH('Cash &amp; Cheque Income'!$P$8,X199,1),""))</f>
        <v>1</v>
      </c>
      <c r="Z199" s="93">
        <f>IF(Y199=1,COUNTIF(Y$3:$Y199,1),"")</f>
        <v>197</v>
      </c>
      <c r="AA199" s="93" t="str">
        <f>IFERROR(INDEX($X$3:$X$274,MATCH(ROWS(Z$3:$Z199),$Z$3:$Z$274,0)),"")</f>
        <v>3500 - Security Alarm</v>
      </c>
      <c r="AB199" s="17"/>
    </row>
    <row r="200" spans="4:28" x14ac:dyDescent="0.25">
      <c r="D200" s="30">
        <v>43130</v>
      </c>
      <c r="E200" s="32" t="str">
        <f t="shared" si="17"/>
        <v>05</v>
      </c>
      <c r="F200" s="1">
        <f t="shared" si="18"/>
        <v>1</v>
      </c>
      <c r="G200" s="70"/>
      <c r="Q200" s="15"/>
      <c r="R200" s="74">
        <v>3600</v>
      </c>
      <c r="S200" s="74" t="s">
        <v>670</v>
      </c>
      <c r="T200" s="74"/>
      <c r="U200" s="74"/>
      <c r="V200" s="74" t="s">
        <v>737</v>
      </c>
      <c r="W200" s="15"/>
      <c r="X200" s="26" t="s">
        <v>388</v>
      </c>
      <c r="Y200" s="93">
        <f>--ISNUMBER(IFERROR(SEARCH('Cash &amp; Cheque Income'!$P$8,X200,1),""))</f>
        <v>1</v>
      </c>
      <c r="Z200" s="93">
        <f>IF(Y200=1,COUNTIF(Y$3:$Y200,1),"")</f>
        <v>198</v>
      </c>
      <c r="AA200" s="93" t="str">
        <f>IFERROR(INDEX($X$3:$X$274,MATCH(ROWS(Z$3:$Z200),$Z$3:$Z$274,0)),"")</f>
        <v>3600 - Security Patrol</v>
      </c>
      <c r="AB200" s="17"/>
    </row>
    <row r="201" spans="4:28" x14ac:dyDescent="0.25">
      <c r="D201" s="30">
        <v>43131</v>
      </c>
      <c r="E201" s="32" t="str">
        <f t="shared" si="17"/>
        <v>05</v>
      </c>
      <c r="F201" s="1">
        <f t="shared" si="18"/>
        <v>1</v>
      </c>
      <c r="G201" s="70"/>
      <c r="Q201" s="15"/>
      <c r="R201" s="74">
        <v>3601</v>
      </c>
      <c r="S201" s="74" t="s">
        <v>671</v>
      </c>
      <c r="T201" s="74"/>
      <c r="U201" s="74"/>
      <c r="V201" s="74" t="s">
        <v>737</v>
      </c>
      <c r="W201" s="15"/>
      <c r="X201" s="26" t="s">
        <v>389</v>
      </c>
      <c r="Y201" s="93">
        <f>--ISNUMBER(IFERROR(SEARCH('Cash &amp; Cheque Income'!$P$8,X201,1),""))</f>
        <v>1</v>
      </c>
      <c r="Z201" s="93">
        <f>IF(Y201=1,COUNTIF(Y$3:$Y201,1),"")</f>
        <v>199</v>
      </c>
      <c r="AA201" s="93" t="str">
        <f>IFERROR(INDEX($X$3:$X$274,MATCH(ROWS(Z$3:$Z201),$Z$3:$Z$274,0)),"")</f>
        <v>3601 - CCTV Monitoring</v>
      </c>
      <c r="AB201" s="17"/>
    </row>
    <row r="202" spans="4:28" x14ac:dyDescent="0.25">
      <c r="D202" s="30">
        <v>43132</v>
      </c>
      <c r="E202" s="32" t="str">
        <f t="shared" si="17"/>
        <v>06</v>
      </c>
      <c r="F202" s="1">
        <f t="shared" si="18"/>
        <v>2</v>
      </c>
      <c r="G202" s="70"/>
      <c r="Q202" s="15"/>
      <c r="R202" s="74">
        <v>3602</v>
      </c>
      <c r="S202" s="74" t="s">
        <v>672</v>
      </c>
      <c r="T202" s="74"/>
      <c r="U202" s="74"/>
      <c r="V202" s="74" t="s">
        <v>737</v>
      </c>
      <c r="W202" s="15"/>
      <c r="X202" s="26" t="s">
        <v>390</v>
      </c>
      <c r="Y202" s="93">
        <f>--ISNUMBER(IFERROR(SEARCH('Cash &amp; Cheque Income'!$P$8,X202,1),""))</f>
        <v>1</v>
      </c>
      <c r="Z202" s="93">
        <f>IF(Y202=1,COUNTIF(Y$3:$Y202,1),"")</f>
        <v>200</v>
      </c>
      <c r="AA202" s="93" t="str">
        <f>IFERROR(INDEX($X$3:$X$274,MATCH(ROWS(Z$3:$Z202),$Z$3:$Z$274,0)),"")</f>
        <v>3602 - Security Services</v>
      </c>
      <c r="AB202" s="17"/>
    </row>
    <row r="203" spans="4:28" x14ac:dyDescent="0.25">
      <c r="D203" s="30">
        <v>43133</v>
      </c>
      <c r="E203" s="32" t="str">
        <f t="shared" si="17"/>
        <v>06</v>
      </c>
      <c r="F203" s="1">
        <f t="shared" si="18"/>
        <v>2</v>
      </c>
      <c r="G203" s="70"/>
      <c r="Q203" s="15"/>
      <c r="R203" s="74">
        <v>3603</v>
      </c>
      <c r="S203" s="74" t="s">
        <v>673</v>
      </c>
      <c r="T203" s="74"/>
      <c r="U203" s="74"/>
      <c r="V203" s="74" t="s">
        <v>737</v>
      </c>
      <c r="W203" s="15"/>
      <c r="X203" s="26" t="s">
        <v>391</v>
      </c>
      <c r="Y203" s="93">
        <f>--ISNUMBER(IFERROR(SEARCH('Cash &amp; Cheque Income'!$P$8,X203,1),""))</f>
        <v>1</v>
      </c>
      <c r="Z203" s="93">
        <f>IF(Y203=1,COUNTIF(Y$3:$Y203,1),"")</f>
        <v>201</v>
      </c>
      <c r="AA203" s="93" t="str">
        <f>IFERROR(INDEX($X$3:$X$274,MATCH(ROWS(Z$3:$Z203),$Z$3:$Z$274,0)),"")</f>
        <v>3603 - Health and Safety</v>
      </c>
      <c r="AB203" s="17"/>
    </row>
    <row r="204" spans="4:28" x14ac:dyDescent="0.25">
      <c r="D204" s="30">
        <v>43134</v>
      </c>
      <c r="E204" s="32" t="str">
        <f t="shared" si="17"/>
        <v>06</v>
      </c>
      <c r="F204" s="1">
        <f t="shared" si="18"/>
        <v>2</v>
      </c>
      <c r="G204" s="70"/>
      <c r="Q204" s="15"/>
      <c r="R204" s="74">
        <v>3604</v>
      </c>
      <c r="S204" s="74" t="s">
        <v>509</v>
      </c>
      <c r="T204" s="74"/>
      <c r="U204" s="74"/>
      <c r="V204" s="74" t="s">
        <v>737</v>
      </c>
      <c r="W204" s="15"/>
      <c r="X204" s="26" t="s">
        <v>392</v>
      </c>
      <c r="Y204" s="93">
        <f>--ISNUMBER(IFERROR(SEARCH('Cash &amp; Cheque Income'!$P$8,X204,1),""))</f>
        <v>1</v>
      </c>
      <c r="Z204" s="93">
        <f>IF(Y204=1,COUNTIF(Y$3:$Y204,1),"")</f>
        <v>202</v>
      </c>
      <c r="AA204" s="93" t="str">
        <f>IFERROR(INDEX($X$3:$X$274,MATCH(ROWS(Z$3:$Z204),$Z$3:$Z$274,0)),"")</f>
        <v>3604 - Swimming Pool</v>
      </c>
      <c r="AB204" s="17"/>
    </row>
    <row r="205" spans="4:28" x14ac:dyDescent="0.25">
      <c r="D205" s="30">
        <v>43135</v>
      </c>
      <c r="E205" s="32" t="str">
        <f t="shared" si="17"/>
        <v>06</v>
      </c>
      <c r="F205" s="1">
        <f t="shared" si="18"/>
        <v>2</v>
      </c>
      <c r="G205" s="70"/>
      <c r="Q205" s="15"/>
      <c r="R205" s="74">
        <v>4005</v>
      </c>
      <c r="S205" s="74" t="s">
        <v>674</v>
      </c>
      <c r="T205" s="74"/>
      <c r="U205" s="74"/>
      <c r="V205" s="74" t="s">
        <v>737</v>
      </c>
      <c r="W205" s="15"/>
      <c r="X205" s="26" t="s">
        <v>393</v>
      </c>
      <c r="Y205" s="93">
        <f>--ISNUMBER(IFERROR(SEARCH('Cash &amp; Cheque Income'!$P$8,X205,1),""))</f>
        <v>1</v>
      </c>
      <c r="Z205" s="93">
        <f>IF(Y205=1,COUNTIF(Y$3:$Y205,1),"")</f>
        <v>203</v>
      </c>
      <c r="AA205" s="93" t="str">
        <f>IFERROR(INDEX($X$3:$X$274,MATCH(ROWS(Z$3:$Z205),$Z$3:$Z$274,0)),"")</f>
        <v>4005 - Books</v>
      </c>
      <c r="AB205" s="17"/>
    </row>
    <row r="206" spans="4:28" x14ac:dyDescent="0.25">
      <c r="D206" s="30">
        <v>43136</v>
      </c>
      <c r="E206" s="32" t="str">
        <f t="shared" si="17"/>
        <v>06</v>
      </c>
      <c r="F206" s="1">
        <f t="shared" si="18"/>
        <v>2</v>
      </c>
      <c r="G206" s="70"/>
      <c r="Q206" s="15"/>
      <c r="R206" s="74">
        <v>4010</v>
      </c>
      <c r="S206" s="74" t="s">
        <v>675</v>
      </c>
      <c r="T206" s="74"/>
      <c r="U206" s="74"/>
      <c r="V206" s="74" t="s">
        <v>737</v>
      </c>
      <c r="W206" s="15"/>
      <c r="X206" s="26" t="s">
        <v>394</v>
      </c>
      <c r="Y206" s="93">
        <f>--ISNUMBER(IFERROR(SEARCH('Cash &amp; Cheque Income'!$P$8,X206,1),""))</f>
        <v>1</v>
      </c>
      <c r="Z206" s="93">
        <f>IF(Y206=1,COUNTIF(Y$3:$Y206,1),"")</f>
        <v>204</v>
      </c>
      <c r="AA206" s="93" t="str">
        <f>IFERROR(INDEX($X$3:$X$274,MATCH(ROWS(Z$3:$Z206),$Z$3:$Z$274,0)),"")</f>
        <v>4010 - Equipment (Non IT)</v>
      </c>
      <c r="AB206" s="18"/>
    </row>
    <row r="207" spans="4:28" x14ac:dyDescent="0.25">
      <c r="D207" s="30">
        <v>43137</v>
      </c>
      <c r="E207" s="32" t="str">
        <f t="shared" si="17"/>
        <v>06</v>
      </c>
      <c r="F207" s="1">
        <f t="shared" si="18"/>
        <v>2</v>
      </c>
      <c r="G207" s="70"/>
      <c r="Q207" s="15"/>
      <c r="R207" s="74">
        <v>4025</v>
      </c>
      <c r="S207" s="74" t="s">
        <v>676</v>
      </c>
      <c r="T207" s="74"/>
      <c r="U207" s="74"/>
      <c r="V207" s="74" t="s">
        <v>737</v>
      </c>
      <c r="W207" s="15"/>
      <c r="X207" s="26" t="s">
        <v>395</v>
      </c>
      <c r="Y207" s="93">
        <f>--ISNUMBER(IFERROR(SEARCH('Cash &amp; Cheque Income'!$P$8,X207,1),""))</f>
        <v>1</v>
      </c>
      <c r="Z207" s="93">
        <f>IF(Y207=1,COUNTIF(Y$3:$Y207,1),"")</f>
        <v>205</v>
      </c>
      <c r="AA207" s="93" t="str">
        <f>IFERROR(INDEX($X$3:$X$274,MATCH(ROWS(Z$3:$Z207),$Z$3:$Z$274,0)),"")</f>
        <v>4025 - Photocopying</v>
      </c>
      <c r="AB207" s="18"/>
    </row>
    <row r="208" spans="4:28" x14ac:dyDescent="0.25">
      <c r="D208" s="30">
        <v>43138</v>
      </c>
      <c r="E208" s="32" t="str">
        <f t="shared" si="17"/>
        <v>06</v>
      </c>
      <c r="F208" s="1">
        <f t="shared" si="18"/>
        <v>2</v>
      </c>
      <c r="G208" s="70"/>
      <c r="Q208" s="15"/>
      <c r="R208" s="74">
        <v>4030</v>
      </c>
      <c r="S208" s="74" t="s">
        <v>772</v>
      </c>
      <c r="T208" s="74"/>
      <c r="U208" s="74"/>
      <c r="V208" s="74" t="s">
        <v>737</v>
      </c>
      <c r="W208" s="15"/>
      <c r="X208" s="26" t="s">
        <v>773</v>
      </c>
      <c r="Y208" s="93">
        <f>--ISNUMBER(IFERROR(SEARCH('Cash &amp; Cheque Income'!$P$8,X208,1),""))</f>
        <v>1</v>
      </c>
      <c r="Z208" s="93">
        <f>IF(Y208=1,COUNTIF(Y$3:$Y208,1),"")</f>
        <v>206</v>
      </c>
      <c r="AA208" s="93" t="str">
        <f>IFERROR(INDEX($X$3:$X$274,MATCH(ROWS(Z$3:$Z208),$Z$3:$Z$274,0)),"")</f>
        <v>4030 - Capitation</v>
      </c>
      <c r="AB208" s="17"/>
    </row>
    <row r="209" spans="4:28" x14ac:dyDescent="0.25">
      <c r="D209" s="30">
        <v>43139</v>
      </c>
      <c r="E209" s="32" t="str">
        <f t="shared" si="17"/>
        <v>06</v>
      </c>
      <c r="F209" s="1">
        <f t="shared" si="18"/>
        <v>2</v>
      </c>
      <c r="G209" s="70"/>
      <c r="Q209" s="15"/>
      <c r="R209" s="74">
        <v>4045</v>
      </c>
      <c r="S209" s="74" t="s">
        <v>677</v>
      </c>
      <c r="T209" s="74"/>
      <c r="U209" s="74"/>
      <c r="V209" s="74"/>
      <c r="W209" s="15"/>
      <c r="X209" s="26" t="s">
        <v>396</v>
      </c>
      <c r="Y209" s="93">
        <f>--ISNUMBER(IFERROR(SEARCH('Cash &amp; Cheque Income'!$P$8,X209,1),""))</f>
        <v>1</v>
      </c>
      <c r="Z209" s="93">
        <f>IF(Y209=1,COUNTIF(Y$3:$Y209,1),"")</f>
        <v>207</v>
      </c>
      <c r="AA209" s="93" t="str">
        <f>IFERROR(INDEX($X$3:$X$274,MATCH(ROWS(Z$3:$Z209),$Z$3:$Z$274,0)),"")</f>
        <v>4045 - Furniture</v>
      </c>
      <c r="AB209" s="17"/>
    </row>
    <row r="210" spans="4:28" x14ac:dyDescent="0.25">
      <c r="D210" s="30">
        <v>43140</v>
      </c>
      <c r="E210" s="32" t="str">
        <f t="shared" si="17"/>
        <v>06</v>
      </c>
      <c r="F210" s="1">
        <f t="shared" si="18"/>
        <v>2</v>
      </c>
      <c r="G210" s="70"/>
      <c r="Q210" s="15"/>
      <c r="R210" s="74">
        <v>4050</v>
      </c>
      <c r="S210" s="74" t="s">
        <v>678</v>
      </c>
      <c r="T210" s="74"/>
      <c r="U210" s="74"/>
      <c r="V210" s="74" t="s">
        <v>737</v>
      </c>
      <c r="W210" s="15"/>
      <c r="X210" s="26" t="s">
        <v>397</v>
      </c>
      <c r="Y210" s="93">
        <f>--ISNUMBER(IFERROR(SEARCH('Cash &amp; Cheque Income'!$P$8,X210,1),""))</f>
        <v>1</v>
      </c>
      <c r="Z210" s="93">
        <f>IF(Y210=1,COUNTIF(Y$3:$Y210,1),"")</f>
        <v>208</v>
      </c>
      <c r="AA210" s="93" t="str">
        <f>IFERROR(INDEX($X$3:$X$274,MATCH(ROWS(Z$3:$Z210),$Z$3:$Z$274,0)),"")</f>
        <v>4050 - Student Rewards</v>
      </c>
      <c r="AB210" s="17"/>
    </row>
    <row r="211" spans="4:28" x14ac:dyDescent="0.25">
      <c r="D211" s="30">
        <v>43141</v>
      </c>
      <c r="E211" s="32" t="str">
        <f t="shared" si="17"/>
        <v>06</v>
      </c>
      <c r="F211" s="1">
        <f t="shared" si="18"/>
        <v>2</v>
      </c>
      <c r="G211" s="70"/>
      <c r="Q211" s="15"/>
      <c r="R211" s="74">
        <v>4051</v>
      </c>
      <c r="S211" s="74" t="s">
        <v>679</v>
      </c>
      <c r="T211" s="74"/>
      <c r="U211" s="74"/>
      <c r="V211" s="74" t="s">
        <v>737</v>
      </c>
      <c r="W211" s="15"/>
      <c r="X211" s="26" t="s">
        <v>398</v>
      </c>
      <c r="Y211" s="93">
        <f>--ISNUMBER(IFERROR(SEARCH('Cash &amp; Cheque Income'!$P$8,X211,1),""))</f>
        <v>1</v>
      </c>
      <c r="Z211" s="93">
        <f>IF(Y211=1,COUNTIF(Y$3:$Y211,1),"")</f>
        <v>209</v>
      </c>
      <c r="AA211" s="93" t="str">
        <f>IFERROR(INDEX($X$3:$X$274,MATCH(ROWS(Z$3:$Z211),$Z$3:$Z$274,0)),"")</f>
        <v>4051 - School Uniform</v>
      </c>
      <c r="AB211" s="17"/>
    </row>
    <row r="212" spans="4:28" x14ac:dyDescent="0.25">
      <c r="D212" s="30">
        <v>43142</v>
      </c>
      <c r="E212" s="32" t="str">
        <f t="shared" si="17"/>
        <v>06</v>
      </c>
      <c r="F212" s="1">
        <f t="shared" si="18"/>
        <v>2</v>
      </c>
      <c r="G212" s="70"/>
      <c r="Q212" s="15"/>
      <c r="R212" s="74">
        <v>4125</v>
      </c>
      <c r="S212" s="74" t="s">
        <v>680</v>
      </c>
      <c r="T212" s="74"/>
      <c r="U212" s="74"/>
      <c r="V212" s="74" t="s">
        <v>737</v>
      </c>
      <c r="W212" s="15"/>
      <c r="X212" s="26" t="s">
        <v>399</v>
      </c>
      <c r="Y212" s="93">
        <f>--ISNUMBER(IFERROR(SEARCH('Cash &amp; Cheque Income'!$P$8,X212,1),""))</f>
        <v>1</v>
      </c>
      <c r="Z212" s="93">
        <f>IF(Y212=1,COUNTIF(Y$3:$Y212,1),"")</f>
        <v>210</v>
      </c>
      <c r="AA212" s="93" t="str">
        <f>IFERROR(INDEX($X$3:$X$274,MATCH(ROWS(Z$3:$Z212),$Z$3:$Z$274,0)),"")</f>
        <v>4125 - Minibus Costs</v>
      </c>
      <c r="AB212" s="17"/>
    </row>
    <row r="213" spans="4:28" x14ac:dyDescent="0.25">
      <c r="D213" s="30">
        <v>43143</v>
      </c>
      <c r="E213" s="32" t="str">
        <f t="shared" si="17"/>
        <v>06</v>
      </c>
      <c r="F213" s="1">
        <f t="shared" si="18"/>
        <v>2</v>
      </c>
      <c r="G213" s="70"/>
      <c r="Q213" s="15"/>
      <c r="R213" s="74">
        <v>4126</v>
      </c>
      <c r="S213" s="74" t="s">
        <v>681</v>
      </c>
      <c r="T213" s="74"/>
      <c r="U213" s="74"/>
      <c r="V213" s="74" t="s">
        <v>737</v>
      </c>
      <c r="W213" s="15"/>
      <c r="X213" s="26" t="s">
        <v>400</v>
      </c>
      <c r="Y213" s="93">
        <f>--ISNUMBER(IFERROR(SEARCH('Cash &amp; Cheque Income'!$P$8,X213,1),""))</f>
        <v>1</v>
      </c>
      <c r="Z213" s="93">
        <f>IF(Y213=1,COUNTIF(Y$3:$Y213,1),"")</f>
        <v>211</v>
      </c>
      <c r="AA213" s="93" t="str">
        <f>IFERROR(INDEX($X$3:$X$274,MATCH(ROWS(Z$3:$Z213),$Z$3:$Z$274,0)),"")</f>
        <v>4126 - Vehicle Hire</v>
      </c>
      <c r="AB213" s="17"/>
    </row>
    <row r="214" spans="4:28" x14ac:dyDescent="0.25">
      <c r="D214" s="30">
        <v>43144</v>
      </c>
      <c r="E214" s="32" t="str">
        <f t="shared" si="17"/>
        <v>06</v>
      </c>
      <c r="F214" s="1">
        <f t="shared" si="18"/>
        <v>2</v>
      </c>
      <c r="G214" s="70"/>
      <c r="Q214" s="15"/>
      <c r="R214" s="74">
        <v>4127</v>
      </c>
      <c r="S214" s="74" t="s">
        <v>682</v>
      </c>
      <c r="T214" s="74"/>
      <c r="U214" s="74"/>
      <c r="V214" s="74" t="s">
        <v>737</v>
      </c>
      <c r="W214" s="15"/>
      <c r="X214" s="26" t="s">
        <v>401</v>
      </c>
      <c r="Y214" s="93">
        <f>--ISNUMBER(IFERROR(SEARCH('Cash &amp; Cheque Income'!$P$8,X214,1),""))</f>
        <v>1</v>
      </c>
      <c r="Z214" s="93">
        <f>IF(Y214=1,COUNTIF(Y$3:$Y214,1),"")</f>
        <v>212</v>
      </c>
      <c r="AA214" s="93" t="str">
        <f>IFERROR(INDEX($X$3:$X$274,MATCH(ROWS(Z$3:$Z214),$Z$3:$Z$274,0)),"")</f>
        <v>4127 - Taxis</v>
      </c>
      <c r="AB214" s="17"/>
    </row>
    <row r="215" spans="4:28" x14ac:dyDescent="0.25">
      <c r="D215" s="30">
        <v>43145</v>
      </c>
      <c r="E215" s="32" t="str">
        <f t="shared" si="17"/>
        <v>06</v>
      </c>
      <c r="F215" s="1">
        <f t="shared" si="18"/>
        <v>2</v>
      </c>
      <c r="G215" s="70"/>
      <c r="Q215" s="15"/>
      <c r="R215" s="74">
        <v>4135</v>
      </c>
      <c r="S215" s="74" t="s">
        <v>774</v>
      </c>
      <c r="T215" s="74"/>
      <c r="U215" s="74"/>
      <c r="V215" s="74" t="s">
        <v>737</v>
      </c>
      <c r="W215" s="15"/>
      <c r="X215" s="26" t="s">
        <v>775</v>
      </c>
      <c r="Y215" s="93">
        <f>--ISNUMBER(IFERROR(SEARCH('Cash &amp; Cheque Income'!$P$8,X215,1),""))</f>
        <v>1</v>
      </c>
      <c r="Z215" s="93">
        <f>IF(Y215=1,COUNTIF(Y$3:$Y215,1),"")</f>
        <v>213</v>
      </c>
      <c r="AA215" s="93" t="str">
        <f>IFERROR(INDEX($X$3:$X$274,MATCH(ROWS(Z$3:$Z215),$Z$3:$Z$274,0)),"")</f>
        <v>4135 - Professional Services - Educational</v>
      </c>
      <c r="AB215" s="17"/>
    </row>
    <row r="216" spans="4:28" x14ac:dyDescent="0.25">
      <c r="D216" s="30">
        <v>43146</v>
      </c>
      <c r="E216" s="32" t="str">
        <f t="shared" si="17"/>
        <v>06</v>
      </c>
      <c r="F216" s="1">
        <f t="shared" si="18"/>
        <v>2</v>
      </c>
      <c r="G216" s="70"/>
      <c r="Q216" s="15"/>
      <c r="R216" s="74">
        <v>4150</v>
      </c>
      <c r="S216" s="74" t="s">
        <v>683</v>
      </c>
      <c r="T216" s="74"/>
      <c r="U216" s="74"/>
      <c r="V216" s="74"/>
      <c r="W216" s="15"/>
      <c r="X216" s="26" t="s">
        <v>402</v>
      </c>
      <c r="Y216" s="93">
        <f>--ISNUMBER(IFERROR(SEARCH('Cash &amp; Cheque Income'!$P$8,X216,1),""))</f>
        <v>1</v>
      </c>
      <c r="Z216" s="93">
        <f>IF(Y216=1,COUNTIF(Y$3:$Y216,1),"")</f>
        <v>214</v>
      </c>
      <c r="AA216" s="93" t="str">
        <f>IFERROR(INDEX($X$3:$X$274,MATCH(ROWS(Z$3:$Z216),$Z$3:$Z$274,0)),"")</f>
        <v>4150 - Examination Fees</v>
      </c>
      <c r="AB216" s="17"/>
    </row>
    <row r="217" spans="4:28" x14ac:dyDescent="0.25">
      <c r="D217" s="30">
        <v>43147</v>
      </c>
      <c r="E217" s="32" t="str">
        <f t="shared" si="17"/>
        <v>06</v>
      </c>
      <c r="F217" s="1">
        <f t="shared" si="18"/>
        <v>2</v>
      </c>
      <c r="G217" s="70"/>
      <c r="Q217" s="15"/>
      <c r="R217" s="74">
        <v>4170</v>
      </c>
      <c r="S217" s="74" t="s">
        <v>684</v>
      </c>
      <c r="T217" s="74"/>
      <c r="U217" s="74"/>
      <c r="V217" s="74" t="s">
        <v>737</v>
      </c>
      <c r="W217" s="15"/>
      <c r="X217" s="26" t="s">
        <v>403</v>
      </c>
      <c r="Y217" s="93">
        <f>--ISNUMBER(IFERROR(SEARCH('Cash &amp; Cheque Income'!$P$8,X217,1),""))</f>
        <v>1</v>
      </c>
      <c r="Z217" s="93">
        <f>IF(Y217=1,COUNTIF(Y$3:$Y217,1),"")</f>
        <v>215</v>
      </c>
      <c r="AA217" s="93" t="str">
        <f>IFERROR(INDEX($X$3:$X$274,MATCH(ROWS(Z$3:$Z217),$Z$3:$Z$274,0)),"")</f>
        <v>4170 - Work Experience</v>
      </c>
      <c r="AB217" s="17"/>
    </row>
    <row r="218" spans="4:28" x14ac:dyDescent="0.25">
      <c r="D218" s="30">
        <v>43148</v>
      </c>
      <c r="E218" s="32" t="str">
        <f t="shared" si="17"/>
        <v>06</v>
      </c>
      <c r="F218" s="1">
        <f t="shared" si="18"/>
        <v>2</v>
      </c>
      <c r="G218" s="70"/>
      <c r="Q218" s="15"/>
      <c r="R218" s="74">
        <v>5010</v>
      </c>
      <c r="S218" s="74" t="s">
        <v>685</v>
      </c>
      <c r="T218" s="74"/>
      <c r="U218" s="74"/>
      <c r="V218" s="74" t="s">
        <v>737</v>
      </c>
      <c r="W218" s="15"/>
      <c r="X218" s="26" t="s">
        <v>404</v>
      </c>
      <c r="Y218" s="93">
        <f>--ISNUMBER(IFERROR(SEARCH('Cash &amp; Cheque Income'!$P$8,X218,1),""))</f>
        <v>1</v>
      </c>
      <c r="Z218" s="93">
        <f>IF(Y218=1,COUNTIF(Y$3:$Y218,1),"")</f>
        <v>216</v>
      </c>
      <c r="AA218" s="93" t="str">
        <f>IFERROR(INDEX($X$3:$X$274,MATCH(ROWS(Z$3:$Z218),$Z$3:$Z$274,0)),"")</f>
        <v>5010 - Catering Equipment</v>
      </c>
      <c r="AB218" s="17"/>
    </row>
    <row r="219" spans="4:28" x14ac:dyDescent="0.25">
      <c r="D219" s="30">
        <v>43149</v>
      </c>
      <c r="E219" s="32" t="str">
        <f t="shared" si="17"/>
        <v>06</v>
      </c>
      <c r="F219" s="1">
        <f t="shared" si="18"/>
        <v>2</v>
      </c>
      <c r="G219" s="70"/>
      <c r="Q219" s="15"/>
      <c r="R219" s="74">
        <v>5011</v>
      </c>
      <c r="S219" s="74" t="s">
        <v>686</v>
      </c>
      <c r="T219" s="74"/>
      <c r="U219" s="74"/>
      <c r="V219" s="74" t="s">
        <v>737</v>
      </c>
      <c r="W219" s="15"/>
      <c r="X219" s="26" t="s">
        <v>405</v>
      </c>
      <c r="Y219" s="93">
        <f>--ISNUMBER(IFERROR(SEARCH('Cash &amp; Cheque Income'!$P$8,X219,1),""))</f>
        <v>1</v>
      </c>
      <c r="Z219" s="93">
        <f>IF(Y219=1,COUNTIF(Y$3:$Y219,1),"")</f>
        <v>217</v>
      </c>
      <c r="AA219" s="93" t="str">
        <f>IFERROR(INDEX($X$3:$X$274,MATCH(ROWS(Z$3:$Z219),$Z$3:$Z$274,0)),"")</f>
        <v>5011 - Catering Client Svc Monitor</v>
      </c>
      <c r="AB219" s="17"/>
    </row>
    <row r="220" spans="4:28" x14ac:dyDescent="0.25">
      <c r="D220" s="30">
        <v>43150</v>
      </c>
      <c r="E220" s="32" t="str">
        <f t="shared" si="17"/>
        <v>06</v>
      </c>
      <c r="F220" s="1">
        <f t="shared" si="18"/>
        <v>2</v>
      </c>
      <c r="G220" s="70"/>
      <c r="Q220" s="15"/>
      <c r="R220" s="74">
        <v>5012</v>
      </c>
      <c r="S220" s="74" t="s">
        <v>687</v>
      </c>
      <c r="T220" s="74"/>
      <c r="U220" s="74"/>
      <c r="V220" s="74" t="s">
        <v>737</v>
      </c>
      <c r="W220" s="15"/>
      <c r="X220" s="26" t="s">
        <v>406</v>
      </c>
      <c r="Y220" s="93">
        <f>--ISNUMBER(IFERROR(SEARCH('Cash &amp; Cheque Income'!$P$8,X220,1),""))</f>
        <v>1</v>
      </c>
      <c r="Z220" s="93">
        <f>IF(Y220=1,COUNTIF(Y$3:$Y220,1),"")</f>
        <v>218</v>
      </c>
      <c r="AA220" s="93" t="str">
        <f>IFERROR(INDEX($X$3:$X$274,MATCH(ROWS(Z$3:$Z220),$Z$3:$Z$274,0)),"")</f>
        <v>5012 - Catering Maintenance &amp; Repairs</v>
      </c>
      <c r="AB220" s="17"/>
    </row>
    <row r="221" spans="4:28" x14ac:dyDescent="0.25">
      <c r="D221" s="30">
        <v>43151</v>
      </c>
      <c r="E221" s="32" t="str">
        <f t="shared" si="17"/>
        <v>06</v>
      </c>
      <c r="F221" s="1">
        <f t="shared" si="18"/>
        <v>2</v>
      </c>
      <c r="G221" s="70"/>
      <c r="Q221" s="15"/>
      <c r="R221" s="74">
        <v>5013</v>
      </c>
      <c r="S221" s="74" t="s">
        <v>504</v>
      </c>
      <c r="T221" s="74"/>
      <c r="U221" s="74"/>
      <c r="V221" s="74" t="s">
        <v>737</v>
      </c>
      <c r="W221" s="15"/>
      <c r="X221" s="26" t="s">
        <v>407</v>
      </c>
      <c r="Y221" s="93">
        <f>--ISNUMBER(IFERROR(SEARCH('Cash &amp; Cheque Income'!$P$8,X221,1),""))</f>
        <v>1</v>
      </c>
      <c r="Z221" s="93">
        <f>IF(Y221=1,COUNTIF(Y$3:$Y221,1),"")</f>
        <v>219</v>
      </c>
      <c r="AA221" s="93" t="str">
        <f>IFERROR(INDEX($X$3:$X$274,MATCH(ROWS(Z$3:$Z221),$Z$3:$Z$274,0)),"")</f>
        <v>5013 - Catering</v>
      </c>
      <c r="AB221" s="17"/>
    </row>
    <row r="222" spans="4:28" x14ac:dyDescent="0.25">
      <c r="D222" s="30">
        <v>43152</v>
      </c>
      <c r="E222" s="32" t="str">
        <f t="shared" si="17"/>
        <v>06</v>
      </c>
      <c r="F222" s="1">
        <f t="shared" si="18"/>
        <v>2</v>
      </c>
      <c r="G222" s="70"/>
      <c r="Q222" s="15"/>
      <c r="R222" s="74">
        <v>5014</v>
      </c>
      <c r="S222" s="74" t="s">
        <v>688</v>
      </c>
      <c r="T222" s="74"/>
      <c r="U222" s="74"/>
      <c r="V222" s="74" t="s">
        <v>737</v>
      </c>
      <c r="W222" s="15"/>
      <c r="X222" s="26" t="s">
        <v>408</v>
      </c>
      <c r="Y222" s="93">
        <f>--ISNUMBER(IFERROR(SEARCH('Cash &amp; Cheque Income'!$P$8,X222,1),""))</f>
        <v>1</v>
      </c>
      <c r="Z222" s="93">
        <f>IF(Y222=1,COUNTIF(Y$3:$Y222,1),"")</f>
        <v>220</v>
      </c>
      <c r="AA222" s="93" t="str">
        <f>IFERROR(INDEX($X$3:$X$274,MATCH(ROWS(Z$3:$Z222),$Z$3:$Z$274,0)),"")</f>
        <v>5014 - Hospitality</v>
      </c>
      <c r="AB222" s="17"/>
    </row>
    <row r="223" spans="4:28" x14ac:dyDescent="0.25">
      <c r="D223" s="30">
        <v>43153</v>
      </c>
      <c r="E223" s="32" t="str">
        <f t="shared" si="17"/>
        <v>06</v>
      </c>
      <c r="F223" s="1">
        <f t="shared" si="18"/>
        <v>2</v>
      </c>
      <c r="G223" s="70"/>
      <c r="Q223" s="15"/>
      <c r="R223" s="74">
        <v>5015</v>
      </c>
      <c r="S223" s="74" t="s">
        <v>689</v>
      </c>
      <c r="T223" s="74"/>
      <c r="U223" s="74"/>
      <c r="V223" s="74" t="s">
        <v>737</v>
      </c>
      <c r="W223" s="15"/>
      <c r="X223" s="26" t="s">
        <v>409</v>
      </c>
      <c r="Y223" s="93">
        <f>--ISNUMBER(IFERROR(SEARCH('Cash &amp; Cheque Income'!$P$8,X223,1),""))</f>
        <v>1</v>
      </c>
      <c r="Z223" s="93">
        <f>IF(Y223=1,COUNTIF(Y$3:$Y223,1),"")</f>
        <v>221</v>
      </c>
      <c r="AA223" s="93" t="str">
        <f>IFERROR(INDEX($X$3:$X$274,MATCH(ROWS(Z$3:$Z223),$Z$3:$Z$274,0)),"")</f>
        <v>5015 - Catering Supplies</v>
      </c>
      <c r="AB223" s="17"/>
    </row>
    <row r="224" spans="4:28" x14ac:dyDescent="0.25">
      <c r="D224" s="30">
        <v>43154</v>
      </c>
      <c r="E224" s="32" t="str">
        <f t="shared" si="17"/>
        <v>06</v>
      </c>
      <c r="F224" s="1">
        <f t="shared" si="18"/>
        <v>2</v>
      </c>
      <c r="G224" s="70"/>
      <c r="Q224" s="15"/>
      <c r="R224" s="74">
        <v>5016</v>
      </c>
      <c r="S224" s="74" t="s">
        <v>690</v>
      </c>
      <c r="T224" s="74"/>
      <c r="U224" s="74"/>
      <c r="V224" s="74" t="s">
        <v>737</v>
      </c>
      <c r="W224" s="15"/>
      <c r="X224" s="26" t="s">
        <v>410</v>
      </c>
      <c r="Y224" s="93">
        <f>--ISNUMBER(IFERROR(SEARCH('Cash &amp; Cheque Income'!$P$8,X224,1),""))</f>
        <v>1</v>
      </c>
      <c r="Z224" s="93">
        <f>IF(Y224=1,COUNTIF(Y$3:$Y224,1),"")</f>
        <v>222</v>
      </c>
      <c r="AA224" s="93" t="str">
        <f>IFERROR(INDEX($X$3:$X$274,MATCH(ROWS(Z$3:$Z224),$Z$3:$Z$274,0)),"")</f>
        <v>5016 - Catering Service Contact</v>
      </c>
      <c r="AB224" s="17"/>
    </row>
    <row r="225" spans="4:28" x14ac:dyDescent="0.25">
      <c r="D225" s="30">
        <v>43155</v>
      </c>
      <c r="E225" s="32" t="str">
        <f t="shared" si="17"/>
        <v>06</v>
      </c>
      <c r="F225" s="1">
        <f t="shared" si="18"/>
        <v>2</v>
      </c>
      <c r="G225" s="70"/>
      <c r="Q225" s="15"/>
      <c r="R225" s="74">
        <v>5050</v>
      </c>
      <c r="S225" s="74" t="s">
        <v>691</v>
      </c>
      <c r="T225" s="74"/>
      <c r="U225" s="74"/>
      <c r="V225" s="74" t="s">
        <v>737</v>
      </c>
      <c r="W225" s="15"/>
      <c r="X225" s="26" t="s">
        <v>411</v>
      </c>
      <c r="Y225" s="93">
        <f>--ISNUMBER(IFERROR(SEARCH('Cash &amp; Cheque Income'!$P$8,X225,1),""))</f>
        <v>1</v>
      </c>
      <c r="Z225" s="93">
        <f>IF(Y225=1,COUNTIF(Y$3:$Y225,1),"")</f>
        <v>223</v>
      </c>
      <c r="AA225" s="93" t="str">
        <f>IFERROR(INDEX($X$3:$X$274,MATCH(ROWS(Z$3:$Z225),$Z$3:$Z$274,0)),"")</f>
        <v>5050 - School Meals</v>
      </c>
      <c r="AB225" s="17"/>
    </row>
    <row r="226" spans="4:28" x14ac:dyDescent="0.25">
      <c r="D226" s="30">
        <v>43156</v>
      </c>
      <c r="E226" s="32" t="str">
        <f t="shared" si="17"/>
        <v>06</v>
      </c>
      <c r="F226" s="1">
        <f t="shared" si="18"/>
        <v>2</v>
      </c>
      <c r="G226" s="70"/>
      <c r="Q226" s="15"/>
      <c r="R226" s="74">
        <v>5100</v>
      </c>
      <c r="S226" s="74" t="s">
        <v>692</v>
      </c>
      <c r="T226" s="74"/>
      <c r="U226" s="74"/>
      <c r="V226" s="74" t="s">
        <v>737</v>
      </c>
      <c r="W226" s="15"/>
      <c r="X226" s="26" t="s">
        <v>412</v>
      </c>
      <c r="Y226" s="93">
        <f>--ISNUMBER(IFERROR(SEARCH('Cash &amp; Cheque Income'!$P$8,X226,1),""))</f>
        <v>1</v>
      </c>
      <c r="Z226" s="93">
        <f>IF(Y226=1,COUNTIF(Y$3:$Y226,1),"")</f>
        <v>224</v>
      </c>
      <c r="AA226" s="93" t="str">
        <f>IFERROR(INDEX($X$3:$X$274,MATCH(ROWS(Z$3:$Z226),$Z$3:$Z$274,0)),"")</f>
        <v>5100 - Fixed Line Communications</v>
      </c>
      <c r="AB226" s="17"/>
    </row>
    <row r="227" spans="4:28" x14ac:dyDescent="0.25">
      <c r="D227" s="30">
        <v>43157</v>
      </c>
      <c r="E227" s="32" t="str">
        <f t="shared" si="17"/>
        <v>06</v>
      </c>
      <c r="F227" s="1">
        <f t="shared" si="18"/>
        <v>2</v>
      </c>
      <c r="G227" s="70"/>
      <c r="Q227" s="15"/>
      <c r="R227" s="74">
        <v>5105</v>
      </c>
      <c r="S227" s="74" t="s">
        <v>693</v>
      </c>
      <c r="T227" s="74"/>
      <c r="U227" s="74"/>
      <c r="V227" s="74" t="s">
        <v>737</v>
      </c>
      <c r="W227" s="15"/>
      <c r="X227" s="26" t="s">
        <v>413</v>
      </c>
      <c r="Y227" s="93">
        <f>--ISNUMBER(IFERROR(SEARCH('Cash &amp; Cheque Income'!$P$8,X227,1),""))</f>
        <v>1</v>
      </c>
      <c r="Z227" s="93">
        <f>IF(Y227=1,COUNTIF(Y$3:$Y227,1),"")</f>
        <v>225</v>
      </c>
      <c r="AA227" s="93" t="str">
        <f>IFERROR(INDEX($X$3:$X$274,MATCH(ROWS(Z$3:$Z227),$Z$3:$Z$274,0)),"")</f>
        <v>5105 - Mobile Communications</v>
      </c>
      <c r="AB227" s="17"/>
    </row>
    <row r="228" spans="4:28" x14ac:dyDescent="0.25">
      <c r="D228" s="30">
        <v>43158</v>
      </c>
      <c r="E228" s="32" t="str">
        <f t="shared" si="17"/>
        <v>06</v>
      </c>
      <c r="F228" s="1">
        <f t="shared" si="18"/>
        <v>2</v>
      </c>
      <c r="G228" s="70"/>
      <c r="Q228" s="15"/>
      <c r="R228" s="74">
        <v>5111</v>
      </c>
      <c r="S228" s="74" t="s">
        <v>694</v>
      </c>
      <c r="T228" s="74"/>
      <c r="U228" s="74"/>
      <c r="V228" s="74" t="s">
        <v>737</v>
      </c>
      <c r="W228" s="15"/>
      <c r="X228" s="26" t="s">
        <v>414</v>
      </c>
      <c r="Y228" s="93">
        <f>--ISNUMBER(IFERROR(SEARCH('Cash &amp; Cheque Income'!$P$8,X228,1),""))</f>
        <v>1</v>
      </c>
      <c r="Z228" s="93">
        <f>IF(Y228=1,COUNTIF(Y$3:$Y228,1),"")</f>
        <v>226</v>
      </c>
      <c r="AA228" s="93" t="str">
        <f>IFERROR(INDEX($X$3:$X$274,MATCH(ROWS(Z$3:$Z228),$Z$3:$Z$274,0)),"")</f>
        <v>5111 - Subscriptions</v>
      </c>
      <c r="AB228" s="17"/>
    </row>
    <row r="229" spans="4:28" x14ac:dyDescent="0.25">
      <c r="D229" s="30">
        <v>43159</v>
      </c>
      <c r="E229" s="32" t="str">
        <f t="shared" si="17"/>
        <v>06</v>
      </c>
      <c r="F229" s="1">
        <f t="shared" si="18"/>
        <v>2</v>
      </c>
      <c r="G229" s="70"/>
      <c r="Q229" s="15"/>
      <c r="R229" s="74">
        <v>5112</v>
      </c>
      <c r="S229" s="74" t="s">
        <v>695</v>
      </c>
      <c r="T229" s="74"/>
      <c r="U229" s="74"/>
      <c r="V229" s="74" t="s">
        <v>737</v>
      </c>
      <c r="W229" s="15"/>
      <c r="X229" s="26" t="s">
        <v>415</v>
      </c>
      <c r="Y229" s="93">
        <f>--ISNUMBER(IFERROR(SEARCH('Cash &amp; Cheque Income'!$P$8,X229,1),""))</f>
        <v>1</v>
      </c>
      <c r="Z229" s="93">
        <f>IF(Y229=1,COUNTIF(Y$3:$Y229,1),"")</f>
        <v>227</v>
      </c>
      <c r="AA229" s="93" t="str">
        <f>IFERROR(INDEX($X$3:$X$274,MATCH(ROWS(Z$3:$Z229),$Z$3:$Z$274,0)),"")</f>
        <v>5112 - IT Hardware</v>
      </c>
      <c r="AB229" s="17"/>
    </row>
    <row r="230" spans="4:28" x14ac:dyDescent="0.25">
      <c r="D230" s="30">
        <v>43160</v>
      </c>
      <c r="E230" s="32" t="str">
        <f t="shared" si="17"/>
        <v>07</v>
      </c>
      <c r="F230" s="1">
        <f t="shared" si="18"/>
        <v>3</v>
      </c>
      <c r="G230" s="70"/>
      <c r="Q230" s="15"/>
      <c r="R230" s="74">
        <v>5113</v>
      </c>
      <c r="S230" s="74" t="s">
        <v>696</v>
      </c>
      <c r="T230" s="74"/>
      <c r="U230" s="74"/>
      <c r="V230" s="74" t="s">
        <v>737</v>
      </c>
      <c r="W230" s="15"/>
      <c r="X230" s="26" t="s">
        <v>416</v>
      </c>
      <c r="Y230" s="93">
        <f>--ISNUMBER(IFERROR(SEARCH('Cash &amp; Cheque Income'!$P$8,X230,1),""))</f>
        <v>1</v>
      </c>
      <c r="Z230" s="93">
        <f>IF(Y230=1,COUNTIF(Y$3:$Y230,1),"")</f>
        <v>228</v>
      </c>
      <c r="AA230" s="93" t="str">
        <f>IFERROR(INDEX($X$3:$X$274,MATCH(ROWS(Z$3:$Z230),$Z$3:$Z$274,0)),"")</f>
        <v>5113 - IT Software and Licences</v>
      </c>
      <c r="AB230" s="17"/>
    </row>
    <row r="231" spans="4:28" x14ac:dyDescent="0.25">
      <c r="D231" s="30">
        <v>43161</v>
      </c>
      <c r="E231" s="32" t="str">
        <f t="shared" si="17"/>
        <v>07</v>
      </c>
      <c r="F231" s="1">
        <f t="shared" si="18"/>
        <v>3</v>
      </c>
      <c r="G231" s="70"/>
      <c r="Q231" s="15"/>
      <c r="R231" s="74">
        <v>5114</v>
      </c>
      <c r="S231" s="74" t="s">
        <v>697</v>
      </c>
      <c r="T231" s="74"/>
      <c r="U231" s="74"/>
      <c r="V231" s="74" t="s">
        <v>737</v>
      </c>
      <c r="W231" s="15"/>
      <c r="X231" s="26" t="s">
        <v>417</v>
      </c>
      <c r="Y231" s="93">
        <f>--ISNUMBER(IFERROR(SEARCH('Cash &amp; Cheque Income'!$P$8,X231,1),""))</f>
        <v>1</v>
      </c>
      <c r="Z231" s="93">
        <f>IF(Y231=1,COUNTIF(Y$3:$Y231,1),"")</f>
        <v>229</v>
      </c>
      <c r="AA231" s="93" t="str">
        <f>IFERROR(INDEX($X$3:$X$274,MATCH(ROWS(Z$3:$Z231),$Z$3:$Z$274,0)),"")</f>
        <v>5114 - IT Consumables</v>
      </c>
      <c r="AB231" s="17"/>
    </row>
    <row r="232" spans="4:28" x14ac:dyDescent="0.25">
      <c r="D232" s="30">
        <v>43162</v>
      </c>
      <c r="E232" s="32" t="str">
        <f t="shared" si="17"/>
        <v>07</v>
      </c>
      <c r="F232" s="1">
        <f t="shared" si="18"/>
        <v>3</v>
      </c>
      <c r="G232" s="70"/>
      <c r="Q232" s="15"/>
      <c r="R232" s="74">
        <v>5116</v>
      </c>
      <c r="S232" s="74" t="s">
        <v>698</v>
      </c>
      <c r="T232" s="74"/>
      <c r="U232" s="74"/>
      <c r="V232" s="74" t="s">
        <v>737</v>
      </c>
      <c r="W232" s="15"/>
      <c r="X232" s="26" t="s">
        <v>418</v>
      </c>
      <c r="Y232" s="93">
        <f>--ISNUMBER(IFERROR(SEARCH('Cash &amp; Cheque Income'!$P$8,X232,1),""))</f>
        <v>1</v>
      </c>
      <c r="Z232" s="93">
        <f>IF(Y232=1,COUNTIF(Y$3:$Y232,1),"")</f>
        <v>230</v>
      </c>
      <c r="AA232" s="93" t="str">
        <f>IFERROR(INDEX($X$3:$X$274,MATCH(ROWS(Z$3:$Z232),$Z$3:$Z$274,0)),"")</f>
        <v>5116 - IT Operating Leases</v>
      </c>
      <c r="AB232" s="17"/>
    </row>
    <row r="233" spans="4:28" x14ac:dyDescent="0.25">
      <c r="D233" s="30">
        <v>43163</v>
      </c>
      <c r="E233" s="32" t="str">
        <f t="shared" si="17"/>
        <v>07</v>
      </c>
      <c r="F233" s="1">
        <f t="shared" si="18"/>
        <v>3</v>
      </c>
      <c r="G233" s="70"/>
      <c r="Q233" s="15"/>
      <c r="R233" s="74">
        <v>5117</v>
      </c>
      <c r="S233" s="74" t="s">
        <v>699</v>
      </c>
      <c r="T233" s="74"/>
      <c r="U233" s="74"/>
      <c r="V233" s="74" t="s">
        <v>737</v>
      </c>
      <c r="W233" s="15"/>
      <c r="X233" s="26" t="s">
        <v>419</v>
      </c>
      <c r="Y233" s="93">
        <f>--ISNUMBER(IFERROR(SEARCH('Cash &amp; Cheque Income'!$P$8,X233,1),""))</f>
        <v>1</v>
      </c>
      <c r="Z233" s="93">
        <f>IF(Y233=1,COUNTIF(Y$3:$Y233,1),"")</f>
        <v>231</v>
      </c>
      <c r="AA233" s="93" t="str">
        <f>IFERROR(INDEX($X$3:$X$274,MATCH(ROWS(Z$3:$Z233),$Z$3:$Z$274,0)),"")</f>
        <v>5117 - IT Service Agreements</v>
      </c>
      <c r="AB233" s="17"/>
    </row>
    <row r="234" spans="4:28" x14ac:dyDescent="0.25">
      <c r="D234" s="30">
        <v>43164</v>
      </c>
      <c r="E234" s="32" t="str">
        <f t="shared" si="17"/>
        <v>07</v>
      </c>
      <c r="F234" s="1">
        <f t="shared" si="18"/>
        <v>3</v>
      </c>
      <c r="G234" s="70"/>
      <c r="Q234" s="15"/>
      <c r="R234" s="74">
        <v>5118</v>
      </c>
      <c r="S234" s="74" t="s">
        <v>700</v>
      </c>
      <c r="T234" s="74"/>
      <c r="U234" s="74"/>
      <c r="V234" s="74" t="s">
        <v>737</v>
      </c>
      <c r="W234" s="15"/>
      <c r="X234" s="26" t="s">
        <v>420</v>
      </c>
      <c r="Y234" s="93">
        <f>--ISNUMBER(IFERROR(SEARCH('Cash &amp; Cheque Income'!$P$8,X234,1),""))</f>
        <v>1</v>
      </c>
      <c r="Z234" s="93">
        <f>IF(Y234=1,COUNTIF(Y$3:$Y234,1),"")</f>
        <v>232</v>
      </c>
      <c r="AA234" s="93" t="str">
        <f>IFERROR(INDEX($X$3:$X$274,MATCH(ROWS(Z$3:$Z234),$Z$3:$Z$274,0)),"")</f>
        <v>5118 - Broadband</v>
      </c>
      <c r="AB234" s="17"/>
    </row>
    <row r="235" spans="4:28" x14ac:dyDescent="0.25">
      <c r="D235" s="30">
        <v>43165</v>
      </c>
      <c r="E235" s="32" t="str">
        <f t="shared" si="17"/>
        <v>07</v>
      </c>
      <c r="F235" s="1">
        <f t="shared" si="18"/>
        <v>3</v>
      </c>
      <c r="G235" s="70"/>
      <c r="Q235" s="15"/>
      <c r="R235" s="74">
        <v>5140</v>
      </c>
      <c r="S235" s="74" t="s">
        <v>776</v>
      </c>
      <c r="T235" s="74"/>
      <c r="U235" s="74"/>
      <c r="V235" s="74" t="s">
        <v>737</v>
      </c>
      <c r="W235" s="15"/>
      <c r="X235" s="26" t="s">
        <v>777</v>
      </c>
      <c r="Y235" s="93">
        <f>--ISNUMBER(IFERROR(SEARCH('Cash &amp; Cheque Income'!$P$8,X235,1),""))</f>
        <v>1</v>
      </c>
      <c r="Z235" s="93">
        <f>IF(Y235=1,COUNTIF(Y$3:$Y235,1),"")</f>
        <v>233</v>
      </c>
      <c r="AA235" s="93" t="str">
        <f>IFERROR(INDEX($X$3:$X$274,MATCH(ROWS(Z$3:$Z235),$Z$3:$Z$274,0)),"")</f>
        <v>5140 - Professional Services - Non Educational</v>
      </c>
      <c r="AB235" s="17"/>
    </row>
    <row r="236" spans="4:28" x14ac:dyDescent="0.25">
      <c r="D236" s="30">
        <v>43166</v>
      </c>
      <c r="E236" s="32" t="str">
        <f t="shared" si="17"/>
        <v>07</v>
      </c>
      <c r="F236" s="1">
        <f t="shared" si="18"/>
        <v>3</v>
      </c>
      <c r="G236" s="70"/>
      <c r="Q236" s="15"/>
      <c r="R236" s="74">
        <v>5155</v>
      </c>
      <c r="S236" s="74" t="s">
        <v>701</v>
      </c>
      <c r="T236" s="74"/>
      <c r="U236" s="74"/>
      <c r="V236" s="74"/>
      <c r="W236" s="15"/>
      <c r="X236" s="26" t="s">
        <v>421</v>
      </c>
      <c r="Y236" s="93">
        <f>--ISNUMBER(IFERROR(SEARCH('Cash &amp; Cheque Income'!$P$8,X236,1),""))</f>
        <v>1</v>
      </c>
      <c r="Z236" s="93">
        <f>IF(Y236=1,COUNTIF(Y$3:$Y236,1),"")</f>
        <v>234</v>
      </c>
      <c r="AA236" s="93" t="str">
        <f>IFERROR(INDEX($X$3:$X$274,MATCH(ROWS(Z$3:$Z236),$Z$3:$Z$274,0)),"")</f>
        <v>5155 - Bank Charges</v>
      </c>
      <c r="AB236" s="17"/>
    </row>
    <row r="237" spans="4:28" x14ac:dyDescent="0.25">
      <c r="D237" s="30">
        <v>43167</v>
      </c>
      <c r="E237" s="32" t="str">
        <f t="shared" si="17"/>
        <v>07</v>
      </c>
      <c r="F237" s="1">
        <f t="shared" si="18"/>
        <v>3</v>
      </c>
      <c r="G237" s="70"/>
      <c r="Q237" s="15"/>
      <c r="R237" s="74">
        <v>5205</v>
      </c>
      <c r="S237" s="74" t="s">
        <v>702</v>
      </c>
      <c r="T237" s="74"/>
      <c r="U237" s="74"/>
      <c r="V237" s="74" t="s">
        <v>737</v>
      </c>
      <c r="W237" s="15"/>
      <c r="X237" s="26" t="s">
        <v>422</v>
      </c>
      <c r="Y237" s="93">
        <f>--ISNUMBER(IFERROR(SEARCH('Cash &amp; Cheque Income'!$P$8,X237,1),""))</f>
        <v>1</v>
      </c>
      <c r="Z237" s="93">
        <f>IF(Y237=1,COUNTIF(Y$3:$Y237,1),"")</f>
        <v>235</v>
      </c>
      <c r="AA237" s="93" t="str">
        <f>IFERROR(INDEX($X$3:$X$274,MATCH(ROWS(Z$3:$Z237),$Z$3:$Z$274,0)),"")</f>
        <v>5205 - Postage</v>
      </c>
      <c r="AB237" s="17"/>
    </row>
    <row r="238" spans="4:28" x14ac:dyDescent="0.25">
      <c r="D238" s="30">
        <v>43168</v>
      </c>
      <c r="E238" s="32" t="str">
        <f t="shared" si="17"/>
        <v>07</v>
      </c>
      <c r="F238" s="1">
        <f t="shared" si="18"/>
        <v>3</v>
      </c>
      <c r="G238" s="70"/>
      <c r="Q238" s="15"/>
      <c r="R238" s="74">
        <v>5206</v>
      </c>
      <c r="S238" s="74" t="s">
        <v>703</v>
      </c>
      <c r="T238" s="74"/>
      <c r="U238" s="74"/>
      <c r="V238" s="74" t="s">
        <v>737</v>
      </c>
      <c r="W238" s="15"/>
      <c r="X238" s="26" t="s">
        <v>423</v>
      </c>
      <c r="Y238" s="93">
        <f>--ISNUMBER(IFERROR(SEARCH('Cash &amp; Cheque Income'!$P$8,X238,1),""))</f>
        <v>1</v>
      </c>
      <c r="Z238" s="93">
        <f>IF(Y238=1,COUNTIF(Y$3:$Y238,1),"")</f>
        <v>236</v>
      </c>
      <c r="AA238" s="93" t="str">
        <f>IFERROR(INDEX($X$3:$X$274,MATCH(ROWS(Z$3:$Z238),$Z$3:$Z$274,0)),"")</f>
        <v>5206 - Stationery</v>
      </c>
      <c r="AB238" s="17"/>
    </row>
    <row r="239" spans="4:28" x14ac:dyDescent="0.25">
      <c r="D239" s="30">
        <v>43169</v>
      </c>
      <c r="E239" s="32" t="str">
        <f t="shared" si="17"/>
        <v>07</v>
      </c>
      <c r="F239" s="1">
        <f t="shared" si="18"/>
        <v>3</v>
      </c>
      <c r="G239" s="70"/>
      <c r="Q239" s="15"/>
      <c r="R239" s="74">
        <v>5207</v>
      </c>
      <c r="S239" s="74" t="s">
        <v>704</v>
      </c>
      <c r="T239" s="74"/>
      <c r="U239" s="74"/>
      <c r="V239" s="74" t="s">
        <v>737</v>
      </c>
      <c r="W239" s="15"/>
      <c r="X239" s="26" t="s">
        <v>424</v>
      </c>
      <c r="Y239" s="93">
        <f>--ISNUMBER(IFERROR(SEARCH('Cash &amp; Cheque Income'!$P$8,X239,1),""))</f>
        <v>1</v>
      </c>
      <c r="Z239" s="93">
        <f>IF(Y239=1,COUNTIF(Y$3:$Y239,1),"")</f>
        <v>237</v>
      </c>
      <c r="AA239" s="93" t="str">
        <f>IFERROR(INDEX($X$3:$X$274,MATCH(ROWS(Z$3:$Z239),$Z$3:$Z$274,0)),"")</f>
        <v>5207 - General Office Expenses</v>
      </c>
      <c r="AB239" s="17"/>
    </row>
    <row r="240" spans="4:28" x14ac:dyDescent="0.25">
      <c r="D240" s="30">
        <v>43170</v>
      </c>
      <c r="E240" s="32" t="str">
        <f t="shared" si="17"/>
        <v>07</v>
      </c>
      <c r="F240" s="1">
        <f t="shared" si="18"/>
        <v>3</v>
      </c>
      <c r="G240" s="70"/>
      <c r="Q240" s="15"/>
      <c r="R240" s="74">
        <v>5208</v>
      </c>
      <c r="S240" s="74" t="s">
        <v>676</v>
      </c>
      <c r="T240" s="74"/>
      <c r="U240" s="74"/>
      <c r="V240" s="74" t="s">
        <v>737</v>
      </c>
      <c r="W240" s="15"/>
      <c r="X240" s="26" t="s">
        <v>425</v>
      </c>
      <c r="Y240" s="93">
        <f>--ISNUMBER(IFERROR(SEARCH('Cash &amp; Cheque Income'!$P$8,X240,1),""))</f>
        <v>1</v>
      </c>
      <c r="Z240" s="93">
        <f>IF(Y240=1,COUNTIF(Y$3:$Y240,1),"")</f>
        <v>238</v>
      </c>
      <c r="AA240" s="93" t="str">
        <f>IFERROR(INDEX($X$3:$X$274,MATCH(ROWS(Z$3:$Z240),$Z$3:$Z$274,0)),"")</f>
        <v>5208 - Photocopying</v>
      </c>
      <c r="AB240" s="17"/>
    </row>
    <row r="241" spans="4:28" x14ac:dyDescent="0.25">
      <c r="D241" s="30">
        <v>43171</v>
      </c>
      <c r="E241" s="32" t="str">
        <f t="shared" ref="E241:E304" si="19">VLOOKUP(F241,$D$3:$E$14,2,FALSE)</f>
        <v>07</v>
      </c>
      <c r="F241" s="1">
        <f t="shared" ref="F241:F304" si="20">MONTH(D241)</f>
        <v>3</v>
      </c>
      <c r="G241" s="70"/>
      <c r="Q241" s="15"/>
      <c r="R241" s="74">
        <v>5209</v>
      </c>
      <c r="S241" s="74" t="s">
        <v>705</v>
      </c>
      <c r="T241" s="74"/>
      <c r="U241" s="74"/>
      <c r="V241" s="74" t="s">
        <v>737</v>
      </c>
      <c r="W241" s="15"/>
      <c r="X241" s="26" t="s">
        <v>426</v>
      </c>
      <c r="Y241" s="93">
        <f>--ISNUMBER(IFERROR(SEARCH('Cash &amp; Cheque Income'!$P$8,X241,1),""))</f>
        <v>1</v>
      </c>
      <c r="Z241" s="93">
        <f>IF(Y241=1,COUNTIF(Y$3:$Y241,1),"")</f>
        <v>239</v>
      </c>
      <c r="AA241" s="93" t="str">
        <f>IFERROR(INDEX($X$3:$X$274,MATCH(ROWS(Z$3:$Z241),$Z$3:$Z$274,0)),"")</f>
        <v>5209 - PS Financials</v>
      </c>
      <c r="AB241" s="17"/>
    </row>
    <row r="242" spans="4:28" x14ac:dyDescent="0.25">
      <c r="D242" s="30">
        <v>43172</v>
      </c>
      <c r="E242" s="32" t="str">
        <f t="shared" si="19"/>
        <v>07</v>
      </c>
      <c r="F242" s="1">
        <f t="shared" si="20"/>
        <v>3</v>
      </c>
      <c r="G242" s="70"/>
      <c r="Q242" s="15"/>
      <c r="R242" s="74">
        <v>5315</v>
      </c>
      <c r="S242" s="74" t="s">
        <v>706</v>
      </c>
      <c r="T242" s="74"/>
      <c r="U242" s="74"/>
      <c r="V242" s="74" t="s">
        <v>737</v>
      </c>
      <c r="W242" s="15"/>
      <c r="X242" s="26" t="s">
        <v>427</v>
      </c>
      <c r="Y242" s="93">
        <f>--ISNUMBER(IFERROR(SEARCH('Cash &amp; Cheque Income'!$P$8,X242,1),""))</f>
        <v>1</v>
      </c>
      <c r="Z242" s="93">
        <f>IF(Y242=1,COUNTIF(Y$3:$Y242,1),"")</f>
        <v>240</v>
      </c>
      <c r="AA242" s="93" t="str">
        <f>IFERROR(INDEX($X$3:$X$274,MATCH(ROWS(Z$3:$Z242),$Z$3:$Z$274,0)),"")</f>
        <v>5315 - Staff Advertising</v>
      </c>
      <c r="AB242" s="17"/>
    </row>
    <row r="243" spans="4:28" x14ac:dyDescent="0.25">
      <c r="D243" s="30">
        <v>43173</v>
      </c>
      <c r="E243" s="32" t="str">
        <f t="shared" si="19"/>
        <v>07</v>
      </c>
      <c r="F243" s="1">
        <f t="shared" si="20"/>
        <v>3</v>
      </c>
      <c r="G243" s="70"/>
      <c r="Q243" s="15"/>
      <c r="R243" s="74">
        <v>5316</v>
      </c>
      <c r="S243" s="74" t="s">
        <v>707</v>
      </c>
      <c r="T243" s="74"/>
      <c r="U243" s="74"/>
      <c r="V243" s="74" t="s">
        <v>737</v>
      </c>
      <c r="W243" s="15"/>
      <c r="X243" s="26" t="s">
        <v>428</v>
      </c>
      <c r="Y243" s="93">
        <f>--ISNUMBER(IFERROR(SEARCH('Cash &amp; Cheque Income'!$P$8,X243,1),""))</f>
        <v>1</v>
      </c>
      <c r="Z243" s="93">
        <f>IF(Y243=1,COUNTIF(Y$3:$Y243,1),"")</f>
        <v>241</v>
      </c>
      <c r="AA243" s="93" t="str">
        <f>IFERROR(INDEX($X$3:$X$274,MATCH(ROWS(Z$3:$Z243),$Z$3:$Z$274,0)),"")</f>
        <v>5316 - Interview Expenses</v>
      </c>
      <c r="AB243" s="17"/>
    </row>
    <row r="244" spans="4:28" x14ac:dyDescent="0.25">
      <c r="D244" s="30">
        <v>43174</v>
      </c>
      <c r="E244" s="32" t="str">
        <f t="shared" si="19"/>
        <v>07</v>
      </c>
      <c r="F244" s="1">
        <f t="shared" si="20"/>
        <v>3</v>
      </c>
      <c r="G244" s="70"/>
      <c r="Q244" s="15"/>
      <c r="R244" s="74">
        <v>5317</v>
      </c>
      <c r="S244" s="74" t="s">
        <v>708</v>
      </c>
      <c r="T244" s="74"/>
      <c r="U244" s="74"/>
      <c r="V244" s="74" t="s">
        <v>737</v>
      </c>
      <c r="W244" s="15"/>
      <c r="X244" s="26" t="s">
        <v>429</v>
      </c>
      <c r="Y244" s="93">
        <f>--ISNUMBER(IFERROR(SEARCH('Cash &amp; Cheque Income'!$P$8,X244,1),""))</f>
        <v>1</v>
      </c>
      <c r="Z244" s="93">
        <f>IF(Y244=1,COUNTIF(Y$3:$Y244,1),"")</f>
        <v>242</v>
      </c>
      <c r="AA244" s="93" t="str">
        <f>IFERROR(INDEX($X$3:$X$274,MATCH(ROWS(Z$3:$Z244),$Z$3:$Z$274,0)),"")</f>
        <v>5317 - Long Service Awards</v>
      </c>
      <c r="AB244" s="17"/>
    </row>
    <row r="245" spans="4:28" x14ac:dyDescent="0.25">
      <c r="D245" s="30">
        <v>43175</v>
      </c>
      <c r="E245" s="32" t="str">
        <f t="shared" si="19"/>
        <v>07</v>
      </c>
      <c r="F245" s="1">
        <f t="shared" si="20"/>
        <v>3</v>
      </c>
      <c r="G245" s="70"/>
      <c r="Q245" s="15"/>
      <c r="R245" s="74">
        <v>5318</v>
      </c>
      <c r="S245" s="74" t="s">
        <v>709</v>
      </c>
      <c r="T245" s="74"/>
      <c r="U245" s="74"/>
      <c r="V245" s="74" t="s">
        <v>737</v>
      </c>
      <c r="W245" s="15"/>
      <c r="X245" s="26" t="s">
        <v>430</v>
      </c>
      <c r="Y245" s="93">
        <f>--ISNUMBER(IFERROR(SEARCH('Cash &amp; Cheque Income'!$P$8,X245,1),""))</f>
        <v>1</v>
      </c>
      <c r="Z245" s="93">
        <f>IF(Y245=1,COUNTIF(Y$3:$Y245,1),"")</f>
        <v>243</v>
      </c>
      <c r="AA245" s="93" t="str">
        <f>IFERROR(INDEX($X$3:$X$274,MATCH(ROWS(Z$3:$Z245),$Z$3:$Z$274,0)),"")</f>
        <v>5318 - DBS Checks</v>
      </c>
      <c r="AB245" s="17"/>
    </row>
    <row r="246" spans="4:28" x14ac:dyDescent="0.25">
      <c r="D246" s="30">
        <v>43176</v>
      </c>
      <c r="E246" s="32" t="str">
        <f t="shared" si="19"/>
        <v>07</v>
      </c>
      <c r="F246" s="1">
        <f t="shared" si="20"/>
        <v>3</v>
      </c>
      <c r="G246" s="70"/>
      <c r="Q246" s="15"/>
      <c r="R246" s="74">
        <v>5415</v>
      </c>
      <c r="S246" s="74" t="s">
        <v>710</v>
      </c>
      <c r="T246" s="74"/>
      <c r="U246" s="74"/>
      <c r="V246" s="74" t="s">
        <v>737</v>
      </c>
      <c r="W246" s="15"/>
      <c r="X246" s="26" t="s">
        <v>431</v>
      </c>
      <c r="Y246" s="93">
        <f>--ISNUMBER(IFERROR(SEARCH('Cash &amp; Cheque Income'!$P$8,X246,1),""))</f>
        <v>1</v>
      </c>
      <c r="Z246" s="93">
        <f>IF(Y246=1,COUNTIF(Y$3:$Y246,1),"")</f>
        <v>244</v>
      </c>
      <c r="AA246" s="93" t="str">
        <f>IFERROR(INDEX($X$3:$X$274,MATCH(ROWS(Z$3:$Z246),$Z$3:$Z$274,0)),"")</f>
        <v>5415 - Governance Service</v>
      </c>
      <c r="AB246" s="17"/>
    </row>
    <row r="247" spans="4:28" x14ac:dyDescent="0.25">
      <c r="D247" s="30">
        <v>43177</v>
      </c>
      <c r="E247" s="32" t="str">
        <f t="shared" si="19"/>
        <v>07</v>
      </c>
      <c r="F247" s="1">
        <f t="shared" si="20"/>
        <v>3</v>
      </c>
      <c r="G247" s="70"/>
      <c r="Q247" s="15"/>
      <c r="R247" s="74">
        <v>5416</v>
      </c>
      <c r="S247" s="74" t="s">
        <v>711</v>
      </c>
      <c r="T247" s="74"/>
      <c r="U247" s="74"/>
      <c r="V247" s="74" t="s">
        <v>737</v>
      </c>
      <c r="W247" s="15"/>
      <c r="X247" s="26" t="s">
        <v>432</v>
      </c>
      <c r="Y247" s="93">
        <f>--ISNUMBER(IFERROR(SEARCH('Cash &amp; Cheque Income'!$P$8,X247,1),""))</f>
        <v>1</v>
      </c>
      <c r="Z247" s="93">
        <f>IF(Y247=1,COUNTIF(Y$3:$Y247,1),"")</f>
        <v>245</v>
      </c>
      <c r="AA247" s="93" t="str">
        <f>IFERROR(INDEX($X$3:$X$274,MATCH(ROWS(Z$3:$Z247),$Z$3:$Z$274,0)),"")</f>
        <v>5416 - Governing Body Clerking Service</v>
      </c>
      <c r="AB247" s="17"/>
    </row>
    <row r="248" spans="4:28" x14ac:dyDescent="0.25">
      <c r="D248" s="30">
        <v>43178</v>
      </c>
      <c r="E248" s="32" t="str">
        <f t="shared" si="19"/>
        <v>07</v>
      </c>
      <c r="F248" s="1">
        <f t="shared" si="20"/>
        <v>3</v>
      </c>
      <c r="G248" s="70"/>
      <c r="Q248" s="15"/>
      <c r="R248" s="74">
        <v>5417</v>
      </c>
      <c r="S248" s="74" t="s">
        <v>712</v>
      </c>
      <c r="T248" s="74"/>
      <c r="U248" s="74"/>
      <c r="V248" s="74" t="s">
        <v>737</v>
      </c>
      <c r="W248" s="15"/>
      <c r="X248" s="26" t="s">
        <v>433</v>
      </c>
      <c r="Y248" s="93">
        <f>--ISNUMBER(IFERROR(SEARCH('Cash &amp; Cheque Income'!$P$8,X248,1),""))</f>
        <v>1</v>
      </c>
      <c r="Z248" s="93">
        <f>IF(Y248=1,COUNTIF(Y$3:$Y248,1),"")</f>
        <v>246</v>
      </c>
      <c r="AA248" s="93" t="str">
        <f>IFERROR(INDEX($X$3:$X$274,MATCH(ROWS(Z$3:$Z248),$Z$3:$Z$274,0)),"")</f>
        <v>5417 - Human Resources</v>
      </c>
      <c r="AB248" s="17"/>
    </row>
    <row r="249" spans="4:28" x14ac:dyDescent="0.25">
      <c r="D249" s="30">
        <v>43179</v>
      </c>
      <c r="E249" s="32" t="str">
        <f t="shared" si="19"/>
        <v>07</v>
      </c>
      <c r="F249" s="1">
        <f t="shared" si="20"/>
        <v>3</v>
      </c>
      <c r="G249" s="70"/>
      <c r="Q249" s="15"/>
      <c r="R249" s="74">
        <v>5418</v>
      </c>
      <c r="S249" s="74" t="s">
        <v>713</v>
      </c>
      <c r="T249" s="74"/>
      <c r="U249" s="74"/>
      <c r="V249" s="74" t="s">
        <v>737</v>
      </c>
      <c r="W249" s="15"/>
      <c r="X249" s="26" t="s">
        <v>434</v>
      </c>
      <c r="Y249" s="93">
        <f>--ISNUMBER(IFERROR(SEARCH('Cash &amp; Cheque Income'!$P$8,X249,1),""))</f>
        <v>1</v>
      </c>
      <c r="Z249" s="93">
        <f>IF(Y249=1,COUNTIF(Y$3:$Y249,1),"")</f>
        <v>247</v>
      </c>
      <c r="AA249" s="93" t="str">
        <f>IFERROR(INDEX($X$3:$X$274,MATCH(ROWS(Z$3:$Z249),$Z$3:$Z$274,0)),"")</f>
        <v>5418 - Legal Services</v>
      </c>
      <c r="AB249" s="17"/>
    </row>
    <row r="250" spans="4:28" x14ac:dyDescent="0.25">
      <c r="D250" s="30">
        <v>43180</v>
      </c>
      <c r="E250" s="32" t="str">
        <f t="shared" si="19"/>
        <v>07</v>
      </c>
      <c r="F250" s="1">
        <f t="shared" si="20"/>
        <v>3</v>
      </c>
      <c r="G250" s="70"/>
      <c r="Q250" s="15"/>
      <c r="R250" s="74">
        <v>5419</v>
      </c>
      <c r="S250" s="74" t="s">
        <v>714</v>
      </c>
      <c r="T250" s="74"/>
      <c r="U250" s="74"/>
      <c r="V250" s="74" t="s">
        <v>737</v>
      </c>
      <c r="W250" s="15"/>
      <c r="X250" s="26" t="s">
        <v>435</v>
      </c>
      <c r="Y250" s="93">
        <f>--ISNUMBER(IFERROR(SEARCH('Cash &amp; Cheque Income'!$P$8,X250,1),""))</f>
        <v>1</v>
      </c>
      <c r="Z250" s="93">
        <f>IF(Y250=1,COUNTIF(Y$3:$Y250,1),"")</f>
        <v>248</v>
      </c>
      <c r="AA250" s="93" t="str">
        <f>IFERROR(INDEX($X$3:$X$274,MATCH(ROWS(Z$3:$Z250),$Z$3:$Z$274,0)),"")</f>
        <v>5419 - Management Information Service</v>
      </c>
      <c r="AB250" s="17"/>
    </row>
    <row r="251" spans="4:28" x14ac:dyDescent="0.25">
      <c r="D251" s="30">
        <v>43181</v>
      </c>
      <c r="E251" s="32" t="str">
        <f t="shared" si="19"/>
        <v>07</v>
      </c>
      <c r="F251" s="1">
        <f t="shared" si="20"/>
        <v>3</v>
      </c>
      <c r="G251" s="70"/>
      <c r="Q251" s="15"/>
      <c r="R251" s="74">
        <v>5420</v>
      </c>
      <c r="S251" s="74" t="s">
        <v>715</v>
      </c>
      <c r="T251" s="74"/>
      <c r="U251" s="74"/>
      <c r="V251" s="74" t="s">
        <v>737</v>
      </c>
      <c r="W251" s="15"/>
      <c r="X251" s="26" t="s">
        <v>436</v>
      </c>
      <c r="Y251" s="93">
        <f>--ISNUMBER(IFERROR(SEARCH('Cash &amp; Cheque Income'!$P$8,X251,1),""))</f>
        <v>1</v>
      </c>
      <c r="Z251" s="93">
        <f>IF(Y251=1,COUNTIF(Y$3:$Y251,1),"")</f>
        <v>249</v>
      </c>
      <c r="AA251" s="93" t="str">
        <f>IFERROR(INDEX($X$3:$X$274,MATCH(ROWS(Z$3:$Z251),$Z$3:$Z$274,0)),"")</f>
        <v>5420 - Childcare Voucher Admin</v>
      </c>
      <c r="AB251" s="17"/>
    </row>
    <row r="252" spans="4:28" x14ac:dyDescent="0.25">
      <c r="D252" s="30">
        <v>43182</v>
      </c>
      <c r="E252" s="32" t="str">
        <f t="shared" si="19"/>
        <v>07</v>
      </c>
      <c r="F252" s="1">
        <f t="shared" si="20"/>
        <v>3</v>
      </c>
      <c r="G252" s="70"/>
      <c r="Q252" s="15"/>
      <c r="R252" s="74">
        <v>5421</v>
      </c>
      <c r="S252" s="74" t="s">
        <v>716</v>
      </c>
      <c r="T252" s="74"/>
      <c r="U252" s="74"/>
      <c r="V252" s="74" t="s">
        <v>737</v>
      </c>
      <c r="W252" s="15"/>
      <c r="X252" s="26" t="s">
        <v>437</v>
      </c>
      <c r="Y252" s="93">
        <f>--ISNUMBER(IFERROR(SEARCH('Cash &amp; Cheque Income'!$P$8,X252,1),""))</f>
        <v>1</v>
      </c>
      <c r="Z252" s="93">
        <f>IF(Y252=1,COUNTIF(Y$3:$Y252,1),"")</f>
        <v>250</v>
      </c>
      <c r="AA252" s="93" t="str">
        <f>IFERROR(INDEX($X$3:$X$274,MATCH(ROWS(Z$3:$Z252),$Z$3:$Z$274,0)),"")</f>
        <v>5421 - Conference Expenses</v>
      </c>
      <c r="AB252" s="17"/>
    </row>
    <row r="253" spans="4:28" x14ac:dyDescent="0.25">
      <c r="D253" s="30">
        <v>43183</v>
      </c>
      <c r="E253" s="32" t="str">
        <f t="shared" si="19"/>
        <v>07</v>
      </c>
      <c r="F253" s="1">
        <f t="shared" si="20"/>
        <v>3</v>
      </c>
      <c r="G253" s="70"/>
      <c r="Q253" s="15"/>
      <c r="R253" s="74">
        <v>5422</v>
      </c>
      <c r="S253" s="74" t="s">
        <v>717</v>
      </c>
      <c r="T253" s="74"/>
      <c r="U253" s="74"/>
      <c r="V253" s="74" t="s">
        <v>737</v>
      </c>
      <c r="W253" s="15"/>
      <c r="X253" s="26" t="s">
        <v>438</v>
      </c>
      <c r="Y253" s="93">
        <f>--ISNUMBER(IFERROR(SEARCH('Cash &amp; Cheque Income'!$P$8,X253,1),""))</f>
        <v>1</v>
      </c>
      <c r="Z253" s="93">
        <f>IF(Y253=1,COUNTIF(Y$3:$Y253,1),"")</f>
        <v>251</v>
      </c>
      <c r="AA253" s="93" t="str">
        <f>IFERROR(INDEX($X$3:$X$274,MATCH(ROWS(Z$3:$Z253),$Z$3:$Z$274,0)),"")</f>
        <v>5422 - De-delegation : Access &amp; FSM Services</v>
      </c>
      <c r="AB253" s="17"/>
    </row>
    <row r="254" spans="4:28" x14ac:dyDescent="0.25">
      <c r="D254" s="30">
        <v>43184</v>
      </c>
      <c r="E254" s="32" t="str">
        <f t="shared" si="19"/>
        <v>07</v>
      </c>
      <c r="F254" s="1">
        <f t="shared" si="20"/>
        <v>3</v>
      </c>
      <c r="G254" s="70"/>
      <c r="Q254" s="15"/>
      <c r="R254" s="74">
        <v>5423</v>
      </c>
      <c r="S254" s="74" t="s">
        <v>507</v>
      </c>
      <c r="T254" s="74"/>
      <c r="U254" s="74"/>
      <c r="V254" s="74" t="s">
        <v>737</v>
      </c>
      <c r="W254" s="15"/>
      <c r="X254" s="26" t="s">
        <v>439</v>
      </c>
      <c r="Y254" s="93">
        <f>--ISNUMBER(IFERROR(SEARCH('Cash &amp; Cheque Income'!$P$8,X254,1),""))</f>
        <v>1</v>
      </c>
      <c r="Z254" s="93">
        <f>IF(Y254=1,COUNTIF(Y$3:$Y254,1),"")</f>
        <v>252</v>
      </c>
      <c r="AA254" s="93" t="str">
        <f>IFERROR(INDEX($X$3:$X$274,MATCH(ROWS(Z$3:$Z254),$Z$3:$Z$274,0)),"")</f>
        <v>5423 - Staff Services - Consultancy</v>
      </c>
      <c r="AB254" s="17"/>
    </row>
    <row r="255" spans="4:28" x14ac:dyDescent="0.25">
      <c r="D255" s="30">
        <v>43185</v>
      </c>
      <c r="E255" s="32" t="str">
        <f t="shared" si="19"/>
        <v>07</v>
      </c>
      <c r="F255" s="1">
        <f t="shared" si="20"/>
        <v>3</v>
      </c>
      <c r="G255" s="70"/>
      <c r="Q255" s="15"/>
      <c r="R255" s="74">
        <v>5424</v>
      </c>
      <c r="S255" s="74" t="s">
        <v>718</v>
      </c>
      <c r="T255" s="74"/>
      <c r="U255" s="74"/>
      <c r="V255" s="74" t="s">
        <v>737</v>
      </c>
      <c r="W255" s="15"/>
      <c r="X255" s="26" t="s">
        <v>440</v>
      </c>
      <c r="Y255" s="93">
        <f>--ISNUMBER(IFERROR(SEARCH('Cash &amp; Cheque Income'!$P$8,X255,1),""))</f>
        <v>1</v>
      </c>
      <c r="Z255" s="93">
        <f>IF(Y255=1,COUNTIF(Y$3:$Y255,1),"")</f>
        <v>253</v>
      </c>
      <c r="AA255" s="93" t="str">
        <f>IFERROR(INDEX($X$3:$X$274,MATCH(ROWS(Z$3:$Z255),$Z$3:$Z$274,0)),"")</f>
        <v>5424 - Marketing and Communication</v>
      </c>
      <c r="AB255" s="17"/>
    </row>
    <row r="256" spans="4:28" x14ac:dyDescent="0.25">
      <c r="D256" s="30">
        <v>43186</v>
      </c>
      <c r="E256" s="32" t="str">
        <f t="shared" si="19"/>
        <v>07</v>
      </c>
      <c r="F256" s="1">
        <f t="shared" si="20"/>
        <v>3</v>
      </c>
      <c r="G256" s="70"/>
      <c r="Q256" s="15"/>
      <c r="R256" s="74">
        <v>5425</v>
      </c>
      <c r="S256" s="74" t="s">
        <v>719</v>
      </c>
      <c r="T256" s="74"/>
      <c r="U256" s="74"/>
      <c r="V256" s="74" t="s">
        <v>737</v>
      </c>
      <c r="W256" s="15"/>
      <c r="X256" s="26" t="s">
        <v>441</v>
      </c>
      <c r="Y256" s="93">
        <f>--ISNUMBER(IFERROR(SEARCH('Cash &amp; Cheque Income'!$P$8,X256,1),""))</f>
        <v>1</v>
      </c>
      <c r="Z256" s="93">
        <f>IF(Y256=1,COUNTIF(Y$3:$Y256,1),"")</f>
        <v>254</v>
      </c>
      <c r="AA256" s="93" t="str">
        <f>IFERROR(INDEX($X$3:$X$274,MATCH(ROWS(Z$3:$Z256),$Z$3:$Z$274,0)),"")</f>
        <v>5425 - Payroll</v>
      </c>
      <c r="AB256" s="17"/>
    </row>
    <row r="257" spans="4:28" x14ac:dyDescent="0.25">
      <c r="D257" s="30">
        <v>43187</v>
      </c>
      <c r="E257" s="32" t="str">
        <f t="shared" si="19"/>
        <v>07</v>
      </c>
      <c r="F257" s="1">
        <f t="shared" si="20"/>
        <v>3</v>
      </c>
      <c r="G257" s="70"/>
      <c r="Q257" s="15"/>
      <c r="R257" s="74">
        <v>5426</v>
      </c>
      <c r="S257" s="74" t="s">
        <v>720</v>
      </c>
      <c r="T257" s="74"/>
      <c r="U257" s="74"/>
      <c r="V257" s="74" t="s">
        <v>737</v>
      </c>
      <c r="W257" s="15"/>
      <c r="X257" s="26" t="s">
        <v>442</v>
      </c>
      <c r="Y257" s="93">
        <f>--ISNUMBER(IFERROR(SEARCH('Cash &amp; Cheque Income'!$P$8,X257,1),""))</f>
        <v>1</v>
      </c>
      <c r="Z257" s="93">
        <f>IF(Y257=1,COUNTIF(Y$3:$Y257,1),"")</f>
        <v>255</v>
      </c>
      <c r="AA257" s="93" t="str">
        <f>IFERROR(INDEX($X$3:$X$274,MATCH(ROWS(Z$3:$Z257),$Z$3:$Z$274,0)),"")</f>
        <v>5426 - School Improvement &amp; Skills</v>
      </c>
      <c r="AB257" s="17"/>
    </row>
    <row r="258" spans="4:28" x14ac:dyDescent="0.25">
      <c r="D258" s="30">
        <v>43188</v>
      </c>
      <c r="E258" s="32" t="str">
        <f t="shared" si="19"/>
        <v>07</v>
      </c>
      <c r="F258" s="1">
        <f t="shared" si="20"/>
        <v>3</v>
      </c>
      <c r="G258" s="70"/>
      <c r="Q258" s="15"/>
      <c r="R258" s="74">
        <v>5427</v>
      </c>
      <c r="S258" s="74" t="s">
        <v>721</v>
      </c>
      <c r="T258" s="74"/>
      <c r="U258" s="74"/>
      <c r="V258" s="74" t="s">
        <v>737</v>
      </c>
      <c r="W258" s="15"/>
      <c r="X258" s="26" t="s">
        <v>443</v>
      </c>
      <c r="Y258" s="93">
        <f>--ISNUMBER(IFERROR(SEARCH('Cash &amp; Cheque Income'!$P$8,X258,1),""))</f>
        <v>1</v>
      </c>
      <c r="Z258" s="93">
        <f>IF(Y258=1,COUNTIF(Y$3:$Y258,1),"")</f>
        <v>256</v>
      </c>
      <c r="AA258" s="93" t="str">
        <f>IFERROR(INDEX($X$3:$X$274,MATCH(ROWS(Z$3:$Z258),$Z$3:$Z$274,0)),"")</f>
        <v>5427 - Services to Schools</v>
      </c>
      <c r="AB258" s="17"/>
    </row>
    <row r="259" spans="4:28" x14ac:dyDescent="0.25">
      <c r="D259" s="30">
        <v>43189</v>
      </c>
      <c r="E259" s="32" t="str">
        <f t="shared" si="19"/>
        <v>07</v>
      </c>
      <c r="F259" s="1">
        <f t="shared" si="20"/>
        <v>3</v>
      </c>
      <c r="G259" s="70"/>
      <c r="Q259" s="15"/>
      <c r="R259" s="74">
        <v>5500</v>
      </c>
      <c r="S259" s="74" t="s">
        <v>722</v>
      </c>
      <c r="T259" s="74"/>
      <c r="U259" s="74"/>
      <c r="V259" s="74" t="s">
        <v>737</v>
      </c>
      <c r="W259" s="15"/>
      <c r="X259" s="26" t="s">
        <v>444</v>
      </c>
      <c r="Y259" s="93">
        <f>--ISNUMBER(IFERROR(SEARCH('Cash &amp; Cheque Income'!$P$8,X259,1),""))</f>
        <v>1</v>
      </c>
      <c r="Z259" s="93">
        <f>IF(Y259=1,COUNTIF(Y$3:$Y259,1),"")</f>
        <v>257</v>
      </c>
      <c r="AA259" s="93" t="str">
        <f>IFERROR(INDEX($X$3:$X$274,MATCH(ROWS(Z$3:$Z259),$Z$3:$Z$274,0)),"")</f>
        <v>5500 - Top Slice For Ebor Centralised Services</v>
      </c>
      <c r="AB259" s="17"/>
    </row>
    <row r="260" spans="4:28" x14ac:dyDescent="0.25">
      <c r="D260" s="30">
        <v>43190</v>
      </c>
      <c r="E260" s="32" t="str">
        <f t="shared" si="19"/>
        <v>07</v>
      </c>
      <c r="F260" s="1">
        <f t="shared" si="20"/>
        <v>3</v>
      </c>
      <c r="G260" s="70"/>
      <c r="Q260" s="15"/>
      <c r="R260" s="74">
        <v>5700</v>
      </c>
      <c r="S260" s="74" t="s">
        <v>508</v>
      </c>
      <c r="T260" s="74"/>
      <c r="U260" s="74"/>
      <c r="V260" s="74" t="s">
        <v>737</v>
      </c>
      <c r="W260" s="15"/>
      <c r="X260" s="26" t="s">
        <v>445</v>
      </c>
      <c r="Y260" s="93">
        <f>--ISNUMBER(IFERROR(SEARCH('Cash &amp; Cheque Income'!$P$8,X260,1),""))</f>
        <v>1</v>
      </c>
      <c r="Z260" s="93">
        <f>IF(Y260=1,COUNTIF(Y$3:$Y260,1),"")</f>
        <v>258</v>
      </c>
      <c r="AA260" s="93" t="str">
        <f>IFERROR(INDEX($X$3:$X$274,MATCH(ROWS(Z$3:$Z260),$Z$3:$Z$274,0)),"")</f>
        <v>5700 - Training Course Fees</v>
      </c>
      <c r="AB260" s="17"/>
    </row>
    <row r="261" spans="4:28" x14ac:dyDescent="0.25">
      <c r="D261" s="30">
        <v>43191</v>
      </c>
      <c r="E261" s="32" t="str">
        <f t="shared" si="19"/>
        <v>08</v>
      </c>
      <c r="F261" s="1">
        <f t="shared" si="20"/>
        <v>4</v>
      </c>
      <c r="G261" s="70"/>
      <c r="Q261" s="15"/>
      <c r="R261" s="74">
        <v>5701</v>
      </c>
      <c r="S261" s="74" t="s">
        <v>723</v>
      </c>
      <c r="T261" s="74"/>
      <c r="U261" s="74"/>
      <c r="V261" s="74" t="s">
        <v>737</v>
      </c>
      <c r="W261" s="15"/>
      <c r="X261" s="26" t="s">
        <v>446</v>
      </c>
      <c r="Y261" s="93">
        <f>--ISNUMBER(IFERROR(SEARCH('Cash &amp; Cheque Income'!$P$8,X261,1),""))</f>
        <v>1</v>
      </c>
      <c r="Z261" s="93">
        <f>IF(Y261=1,COUNTIF(Y$3:$Y261,1),"")</f>
        <v>259</v>
      </c>
      <c r="AA261" s="93" t="str">
        <f>IFERROR(INDEX($X$3:$X$274,MATCH(ROWS(Z$3:$Z261),$Z$3:$Z$274,0)),"")</f>
        <v>5701 - Training Travel</v>
      </c>
      <c r="AB261" s="17"/>
    </row>
    <row r="262" spans="4:28" x14ac:dyDescent="0.25">
      <c r="D262" s="30">
        <v>43192</v>
      </c>
      <c r="E262" s="32" t="str">
        <f t="shared" si="19"/>
        <v>08</v>
      </c>
      <c r="F262" s="1">
        <f t="shared" si="20"/>
        <v>4</v>
      </c>
      <c r="G262" s="70"/>
      <c r="Q262" s="15"/>
      <c r="R262" s="74">
        <v>5702</v>
      </c>
      <c r="S262" s="74" t="s">
        <v>724</v>
      </c>
      <c r="T262" s="74"/>
      <c r="U262" s="73"/>
      <c r="V262" s="73"/>
      <c r="W262" s="15"/>
      <c r="X262" s="26" t="s">
        <v>447</v>
      </c>
      <c r="Y262" s="93">
        <f>--ISNUMBER(IFERROR(SEARCH('Cash &amp; Cheque Income'!$P$8,X262,1),""))</f>
        <v>1</v>
      </c>
      <c r="Z262" s="93">
        <f>IF(Y262=1,COUNTIF(Y$3:$Y262,1),"")</f>
        <v>260</v>
      </c>
      <c r="AA262" s="93" t="str">
        <f>IFERROR(INDEX($X$3:$X$274,MATCH(ROWS(Z$3:$Z262),$Z$3:$Z$274,0)),"")</f>
        <v>5702 - Courses / Instructors</v>
      </c>
      <c r="AB262" s="17"/>
    </row>
    <row r="263" spans="4:28" x14ac:dyDescent="0.25">
      <c r="D263" s="30">
        <v>43193</v>
      </c>
      <c r="E263" s="32" t="str">
        <f t="shared" si="19"/>
        <v>08</v>
      </c>
      <c r="F263" s="1">
        <f t="shared" si="20"/>
        <v>4</v>
      </c>
      <c r="G263" s="70"/>
      <c r="Q263" s="15"/>
      <c r="R263" s="74">
        <v>5900</v>
      </c>
      <c r="S263" s="74" t="s">
        <v>725</v>
      </c>
      <c r="T263" s="74"/>
      <c r="W263" s="15"/>
      <c r="X263" s="26" t="s">
        <v>448</v>
      </c>
      <c r="Y263" s="93">
        <f>--ISNUMBER(IFERROR(SEARCH('Cash &amp; Cheque Income'!$P$8,X263,1),""))</f>
        <v>1</v>
      </c>
      <c r="Z263" s="93">
        <f>IF(Y263=1,COUNTIF(Y$3:$Y263,1),"")</f>
        <v>261</v>
      </c>
      <c r="AA263" s="93" t="str">
        <f>IFERROR(INDEX($X$3:$X$274,MATCH(ROWS(Z$3:$Z263),$Z$3:$Z$274,0)),"")</f>
        <v>5900 - External Audit</v>
      </c>
      <c r="AB263" s="17"/>
    </row>
    <row r="264" spans="4:28" x14ac:dyDescent="0.25">
      <c r="D264" s="30">
        <v>43194</v>
      </c>
      <c r="E264" s="32" t="str">
        <f t="shared" si="19"/>
        <v>08</v>
      </c>
      <c r="F264" s="1">
        <f t="shared" si="20"/>
        <v>4</v>
      </c>
      <c r="G264" s="70"/>
      <c r="Q264" s="15"/>
      <c r="R264" s="74">
        <v>5901</v>
      </c>
      <c r="S264" s="74" t="s">
        <v>726</v>
      </c>
      <c r="T264" s="74"/>
      <c r="W264" s="15"/>
      <c r="X264" s="26" t="s">
        <v>449</v>
      </c>
      <c r="Y264" s="93">
        <f>--ISNUMBER(IFERROR(SEARCH('Cash &amp; Cheque Income'!$P$8,X264,1),""))</f>
        <v>1</v>
      </c>
      <c r="Z264" s="93">
        <f>IF(Y264=1,COUNTIF(Y$3:$Y264,1),"")</f>
        <v>262</v>
      </c>
      <c r="AA264" s="93" t="str">
        <f>IFERROR(INDEX($X$3:$X$274,MATCH(ROWS(Z$3:$Z264),$Z$3:$Z$274,0)),"")</f>
        <v>5901 - Internal Audit</v>
      </c>
      <c r="AB264" s="17"/>
    </row>
    <row r="265" spans="4:28" x14ac:dyDescent="0.25">
      <c r="D265" s="30">
        <v>43195</v>
      </c>
      <c r="E265" s="32" t="str">
        <f t="shared" si="19"/>
        <v>08</v>
      </c>
      <c r="F265" s="1">
        <f t="shared" si="20"/>
        <v>4</v>
      </c>
      <c r="G265" s="70"/>
      <c r="Q265" s="15"/>
      <c r="R265" s="74">
        <v>6100</v>
      </c>
      <c r="S265" s="74" t="s">
        <v>727</v>
      </c>
      <c r="T265" s="74"/>
      <c r="W265" s="15"/>
      <c r="X265" s="26" t="s">
        <v>450</v>
      </c>
      <c r="Y265" s="93">
        <f>--ISNUMBER(IFERROR(SEARCH('Cash &amp; Cheque Income'!$P$8,X265,1),""))</f>
        <v>1</v>
      </c>
      <c r="Z265" s="93">
        <f>IF(Y265=1,COUNTIF(Y$3:$Y265,1),"")</f>
        <v>263</v>
      </c>
      <c r="AA265" s="93" t="str">
        <f>IFERROR(INDEX($X$3:$X$274,MATCH(ROWS(Z$3:$Z265),$Z$3:$Z$274,0)),"")</f>
        <v>6100 - Staff Travel &amp; Subsistence</v>
      </c>
      <c r="AB265" s="17"/>
    </row>
    <row r="266" spans="4:28" x14ac:dyDescent="0.25">
      <c r="D266" s="30">
        <v>43196</v>
      </c>
      <c r="E266" s="32" t="str">
        <f t="shared" si="19"/>
        <v>08</v>
      </c>
      <c r="F266" s="1">
        <f t="shared" si="20"/>
        <v>4</v>
      </c>
      <c r="G266" s="70"/>
      <c r="Q266" s="15"/>
      <c r="R266" s="74">
        <v>6101</v>
      </c>
      <c r="S266" s="74" t="s">
        <v>728</v>
      </c>
      <c r="T266" s="74"/>
      <c r="W266" s="15"/>
      <c r="X266" s="26" t="s">
        <v>451</v>
      </c>
      <c r="Y266" s="93">
        <f>--ISNUMBER(IFERROR(SEARCH('Cash &amp; Cheque Income'!$P$8,X266,1),""))</f>
        <v>1</v>
      </c>
      <c r="Z266" s="93">
        <f>IF(Y266=1,COUNTIF(Y$3:$Y266,1),"")</f>
        <v>264</v>
      </c>
      <c r="AA266" s="93" t="str">
        <f>IFERROR(INDEX($X$3:$X$274,MATCH(ROWS(Z$3:$Z266),$Z$3:$Z$274,0)),"")</f>
        <v>6101 - Staff Accommodation</v>
      </c>
      <c r="AB266" s="17"/>
    </row>
    <row r="267" spans="4:28" x14ac:dyDescent="0.25">
      <c r="D267" s="30">
        <v>43197</v>
      </c>
      <c r="E267" s="32" t="str">
        <f t="shared" si="19"/>
        <v>08</v>
      </c>
      <c r="F267" s="1">
        <f t="shared" si="20"/>
        <v>4</v>
      </c>
      <c r="G267" s="70"/>
      <c r="Q267" s="15"/>
      <c r="R267" s="74">
        <v>6500</v>
      </c>
      <c r="S267" s="74" t="s">
        <v>729</v>
      </c>
      <c r="T267" s="74"/>
      <c r="W267" s="15"/>
      <c r="X267" s="26" t="s">
        <v>452</v>
      </c>
      <c r="Y267" s="93">
        <f>--ISNUMBER(IFERROR(SEARCH('Cash &amp; Cheque Income'!$P$8,X267,1),""))</f>
        <v>1</v>
      </c>
      <c r="Z267" s="93">
        <f>IF(Y267=1,COUNTIF(Y$3:$Y267,1),"")</f>
        <v>265</v>
      </c>
      <c r="AA267" s="93" t="str">
        <f>IFERROR(INDEX($X$3:$X$274,MATCH(ROWS(Z$3:$Z267),$Z$3:$Z$274,0)),"")</f>
        <v>6500 - Trips Travel Costs</v>
      </c>
      <c r="AB267" s="17"/>
    </row>
    <row r="268" spans="4:28" x14ac:dyDescent="0.25">
      <c r="D268" s="30">
        <v>43198</v>
      </c>
      <c r="E268" s="32" t="str">
        <f t="shared" si="19"/>
        <v>08</v>
      </c>
      <c r="F268" s="1">
        <f t="shared" si="20"/>
        <v>4</v>
      </c>
      <c r="G268" s="70"/>
      <c r="Q268" s="15"/>
      <c r="R268" s="74">
        <v>6510</v>
      </c>
      <c r="S268" s="74" t="s">
        <v>730</v>
      </c>
      <c r="T268" s="74"/>
      <c r="W268" s="15"/>
      <c r="X268" s="26" t="s">
        <v>453</v>
      </c>
      <c r="Y268" s="93">
        <f>--ISNUMBER(IFERROR(SEARCH('Cash &amp; Cheque Income'!$P$8,X268,1),""))</f>
        <v>1</v>
      </c>
      <c r="Z268" s="93">
        <f>IF(Y268=1,COUNTIF(Y$3:$Y268,1),"")</f>
        <v>266</v>
      </c>
      <c r="AA268" s="93" t="str">
        <f>IFERROR(INDEX($X$3:$X$274,MATCH(ROWS(Z$3:$Z268),$Z$3:$Z$274,0)),"")</f>
        <v>6510 - Trips Food and Drink</v>
      </c>
      <c r="AB268" s="17"/>
    </row>
    <row r="269" spans="4:28" x14ac:dyDescent="0.25">
      <c r="D269" s="30">
        <v>43199</v>
      </c>
      <c r="E269" s="32" t="str">
        <f t="shared" si="19"/>
        <v>08</v>
      </c>
      <c r="F269" s="1">
        <f t="shared" si="20"/>
        <v>4</v>
      </c>
      <c r="G269" s="70"/>
      <c r="Q269" s="15"/>
      <c r="R269" s="74">
        <v>6520</v>
      </c>
      <c r="S269" s="74" t="s">
        <v>731</v>
      </c>
      <c r="T269" s="74"/>
      <c r="W269" s="15"/>
      <c r="X269" s="26" t="s">
        <v>454</v>
      </c>
      <c r="Y269" s="93">
        <f>--ISNUMBER(IFERROR(SEARCH('Cash &amp; Cheque Income'!$P$8,X269,1),""))</f>
        <v>1</v>
      </c>
      <c r="Z269" s="93">
        <f>IF(Y269=1,COUNTIF(Y$3:$Y269,1),"")</f>
        <v>267</v>
      </c>
      <c r="AA269" s="93" t="str">
        <f>IFERROR(INDEX($X$3:$X$274,MATCH(ROWS(Z$3:$Z269),$Z$3:$Z$274,0)),"")</f>
        <v>6520 - Trips Accommodation and / or Entrance</v>
      </c>
      <c r="AB269" s="17"/>
    </row>
    <row r="270" spans="4:28" x14ac:dyDescent="0.25">
      <c r="D270" s="30">
        <v>43200</v>
      </c>
      <c r="E270" s="32" t="str">
        <f t="shared" si="19"/>
        <v>08</v>
      </c>
      <c r="F270" s="1">
        <f t="shared" si="20"/>
        <v>4</v>
      </c>
      <c r="G270" s="70"/>
      <c r="R270" s="74">
        <v>6530</v>
      </c>
      <c r="S270" s="74" t="s">
        <v>732</v>
      </c>
      <c r="T270" s="74"/>
      <c r="W270" s="15"/>
      <c r="X270" s="26" t="s">
        <v>455</v>
      </c>
      <c r="Y270" s="93">
        <f>--ISNUMBER(IFERROR(SEARCH('Cash &amp; Cheque Income'!$P$8,X270,1),""))</f>
        <v>1</v>
      </c>
      <c r="Z270" s="93">
        <f>IF(Y270=1,COUNTIF(Y$3:$Y270,1),"")</f>
        <v>268</v>
      </c>
      <c r="AA270" s="93" t="str">
        <f>IFERROR(INDEX($X$3:$X$274,MATCH(ROWS(Z$3:$Z270),$Z$3:$Z$274,0)),"")</f>
        <v>6530 - Trips Insurance</v>
      </c>
      <c r="AB270" s="17"/>
    </row>
    <row r="271" spans="4:28" x14ac:dyDescent="0.25">
      <c r="D271" s="30">
        <v>43201</v>
      </c>
      <c r="E271" s="32" t="str">
        <f t="shared" si="19"/>
        <v>08</v>
      </c>
      <c r="F271" s="1">
        <f t="shared" si="20"/>
        <v>4</v>
      </c>
      <c r="G271" s="70"/>
      <c r="R271" s="74">
        <v>6950</v>
      </c>
      <c r="S271" s="74" t="s">
        <v>733</v>
      </c>
      <c r="T271" s="74"/>
      <c r="W271" s="15"/>
      <c r="X271" s="26" t="s">
        <v>456</v>
      </c>
      <c r="Y271" s="93">
        <f>--ISNUMBER(IFERROR(SEARCH('Cash &amp; Cheque Income'!$P$8,X271,1),""))</f>
        <v>1</v>
      </c>
      <c r="Z271" s="93">
        <f>IF(Y271=1,COUNTIF(Y$3:$Y271,1),"")</f>
        <v>269</v>
      </c>
      <c r="AA271" s="93" t="str">
        <f>IFERROR(INDEX($X$3:$X$274,MATCH(ROWS(Z$3:$Z271),$Z$3:$Z$274,0)),"")</f>
        <v>6950 - Gain / (Loss) on LGPS</v>
      </c>
      <c r="AB271" s="17"/>
    </row>
    <row r="272" spans="4:28" x14ac:dyDescent="0.25">
      <c r="D272" s="30">
        <v>43202</v>
      </c>
      <c r="E272" s="32" t="str">
        <f t="shared" si="19"/>
        <v>08</v>
      </c>
      <c r="F272" s="1">
        <f t="shared" si="20"/>
        <v>4</v>
      </c>
      <c r="G272" s="70"/>
      <c r="R272" s="74">
        <v>7025</v>
      </c>
      <c r="S272" s="74" t="s">
        <v>734</v>
      </c>
      <c r="T272" s="74"/>
      <c r="W272" s="15"/>
      <c r="X272" s="26" t="s">
        <v>457</v>
      </c>
      <c r="Y272" s="93">
        <f>--ISNUMBER(IFERROR(SEARCH('Cash &amp; Cheque Income'!$P$8,X272,1),""))</f>
        <v>1</v>
      </c>
      <c r="Z272" s="93">
        <f>IF(Y272=1,COUNTIF(Y$3:$Y272,1),"")</f>
        <v>270</v>
      </c>
      <c r="AA272" s="93" t="str">
        <f>IFERROR(INDEX($X$3:$X$274,MATCH(ROWS(Z$3:$Z272),$Z$3:$Z$274,0)),"")</f>
        <v>7025 - Write Offs</v>
      </c>
      <c r="AB272" s="17"/>
    </row>
    <row r="273" spans="4:27" x14ac:dyDescent="0.25">
      <c r="D273" s="30">
        <v>43203</v>
      </c>
      <c r="E273" s="32" t="str">
        <f t="shared" si="19"/>
        <v>08</v>
      </c>
      <c r="F273" s="1">
        <f t="shared" si="20"/>
        <v>4</v>
      </c>
      <c r="G273" s="70"/>
      <c r="R273" s="74">
        <v>8100</v>
      </c>
      <c r="S273" s="74" t="s">
        <v>735</v>
      </c>
      <c r="T273" s="74"/>
      <c r="W273" s="15"/>
      <c r="X273" s="26" t="s">
        <v>458</v>
      </c>
      <c r="Y273" s="93">
        <f>--ISNUMBER(IFERROR(SEARCH('Cash &amp; Cheque Income'!$P$8,X273,1),""))</f>
        <v>1</v>
      </c>
      <c r="Z273" s="93">
        <f>IF(Y273=1,COUNTIF(Y$3:$Y273,1),"")</f>
        <v>271</v>
      </c>
      <c r="AA273" s="93" t="str">
        <f>IFERROR(INDEX($X$3:$X$274,MATCH(ROWS(Z$3:$Z273),$Z$3:$Z$274,0)),"")</f>
        <v>8100 - DfE Devolved Formula Capital Grant</v>
      </c>
    </row>
    <row r="274" spans="4:27" x14ac:dyDescent="0.25">
      <c r="D274" s="30">
        <v>43204</v>
      </c>
      <c r="E274" s="32" t="str">
        <f t="shared" si="19"/>
        <v>08</v>
      </c>
      <c r="F274" s="1">
        <f t="shared" si="20"/>
        <v>4</v>
      </c>
      <c r="G274" s="70"/>
      <c r="R274" s="74">
        <v>8200</v>
      </c>
      <c r="S274" s="74" t="s">
        <v>736</v>
      </c>
      <c r="T274" s="74"/>
      <c r="W274" s="15"/>
      <c r="X274" s="26" t="s">
        <v>459</v>
      </c>
      <c r="Y274" s="93">
        <f>--ISNUMBER(IFERROR(SEARCH('Cash &amp; Cheque Income'!$P$8,X274,1),""))</f>
        <v>1</v>
      </c>
      <c r="Z274" s="93">
        <f>IF(Y274=1,COUNTIF(Y$3:$Y274,1),"")</f>
        <v>272</v>
      </c>
      <c r="AA274" s="93" t="str">
        <f>IFERROR(INDEX($X$3:$X$274,MATCH(ROWS(Z$3:$Z274),$Z$3:$Z$274,0)),"")</f>
        <v>8200 - Land &amp; Buildings Capital Acquisition</v>
      </c>
    </row>
    <row r="275" spans="4:27" x14ac:dyDescent="0.25">
      <c r="D275" s="30">
        <v>43205</v>
      </c>
      <c r="E275" s="32" t="str">
        <f t="shared" si="19"/>
        <v>08</v>
      </c>
      <c r="F275" s="1">
        <f t="shared" si="20"/>
        <v>4</v>
      </c>
      <c r="G275" s="70"/>
      <c r="R275" s="73"/>
      <c r="S275" s="73"/>
      <c r="T275" s="73"/>
      <c r="W275" s="73"/>
    </row>
    <row r="276" spans="4:27" x14ac:dyDescent="0.25">
      <c r="D276" s="30">
        <v>43206</v>
      </c>
      <c r="E276" s="32" t="str">
        <f t="shared" si="19"/>
        <v>08</v>
      </c>
      <c r="F276" s="1">
        <f t="shared" si="20"/>
        <v>4</v>
      </c>
      <c r="G276" s="70"/>
    </row>
    <row r="277" spans="4:27" x14ac:dyDescent="0.25">
      <c r="D277" s="30">
        <v>43207</v>
      </c>
      <c r="E277" s="32" t="str">
        <f t="shared" si="19"/>
        <v>08</v>
      </c>
      <c r="F277" s="1">
        <f t="shared" si="20"/>
        <v>4</v>
      </c>
      <c r="G277" s="70"/>
    </row>
    <row r="278" spans="4:27" x14ac:dyDescent="0.25">
      <c r="D278" s="30">
        <v>43208</v>
      </c>
      <c r="E278" s="32" t="str">
        <f t="shared" si="19"/>
        <v>08</v>
      </c>
      <c r="F278" s="1">
        <f t="shared" si="20"/>
        <v>4</v>
      </c>
      <c r="G278" s="70"/>
    </row>
    <row r="279" spans="4:27" x14ac:dyDescent="0.25">
      <c r="D279" s="30">
        <v>43209</v>
      </c>
      <c r="E279" s="32" t="str">
        <f t="shared" si="19"/>
        <v>08</v>
      </c>
      <c r="F279" s="1">
        <f t="shared" si="20"/>
        <v>4</v>
      </c>
      <c r="G279" s="70"/>
    </row>
    <row r="280" spans="4:27" x14ac:dyDescent="0.25">
      <c r="D280" s="30">
        <v>43210</v>
      </c>
      <c r="E280" s="32" t="str">
        <f t="shared" si="19"/>
        <v>08</v>
      </c>
      <c r="F280" s="1">
        <f t="shared" si="20"/>
        <v>4</v>
      </c>
      <c r="G280" s="70"/>
    </row>
    <row r="281" spans="4:27" x14ac:dyDescent="0.25">
      <c r="D281" s="30">
        <v>43211</v>
      </c>
      <c r="E281" s="32" t="str">
        <f t="shared" si="19"/>
        <v>08</v>
      </c>
      <c r="F281" s="1">
        <f t="shared" si="20"/>
        <v>4</v>
      </c>
      <c r="G281" s="70"/>
    </row>
    <row r="282" spans="4:27" x14ac:dyDescent="0.25">
      <c r="D282" s="30">
        <v>43212</v>
      </c>
      <c r="E282" s="32" t="str">
        <f t="shared" si="19"/>
        <v>08</v>
      </c>
      <c r="F282" s="1">
        <f t="shared" si="20"/>
        <v>4</v>
      </c>
      <c r="G282" s="70"/>
    </row>
    <row r="283" spans="4:27" x14ac:dyDescent="0.25">
      <c r="D283" s="30">
        <v>43213</v>
      </c>
      <c r="E283" s="32" t="str">
        <f t="shared" si="19"/>
        <v>08</v>
      </c>
      <c r="F283" s="1">
        <f t="shared" si="20"/>
        <v>4</v>
      </c>
      <c r="G283" s="70"/>
    </row>
    <row r="284" spans="4:27" x14ac:dyDescent="0.25">
      <c r="D284" s="30">
        <v>43214</v>
      </c>
      <c r="E284" s="32" t="str">
        <f t="shared" si="19"/>
        <v>08</v>
      </c>
      <c r="F284" s="1">
        <f t="shared" si="20"/>
        <v>4</v>
      </c>
      <c r="G284" s="70"/>
    </row>
    <row r="285" spans="4:27" x14ac:dyDescent="0.25">
      <c r="D285" s="30">
        <v>43215</v>
      </c>
      <c r="E285" s="32" t="str">
        <f t="shared" si="19"/>
        <v>08</v>
      </c>
      <c r="F285" s="1">
        <f t="shared" si="20"/>
        <v>4</v>
      </c>
      <c r="G285" s="70"/>
    </row>
    <row r="286" spans="4:27" x14ac:dyDescent="0.25">
      <c r="D286" s="30">
        <v>43216</v>
      </c>
      <c r="E286" s="32" t="str">
        <f t="shared" si="19"/>
        <v>08</v>
      </c>
      <c r="F286" s="1">
        <f t="shared" si="20"/>
        <v>4</v>
      </c>
      <c r="G286" s="70"/>
    </row>
    <row r="287" spans="4:27" x14ac:dyDescent="0.25">
      <c r="D287" s="30">
        <v>43217</v>
      </c>
      <c r="E287" s="32" t="str">
        <f t="shared" si="19"/>
        <v>08</v>
      </c>
      <c r="F287" s="1">
        <f t="shared" si="20"/>
        <v>4</v>
      </c>
      <c r="G287" s="70"/>
    </row>
    <row r="288" spans="4:27" x14ac:dyDescent="0.25">
      <c r="D288" s="30">
        <v>43218</v>
      </c>
      <c r="E288" s="32" t="str">
        <f t="shared" si="19"/>
        <v>08</v>
      </c>
      <c r="F288" s="1">
        <f t="shared" si="20"/>
        <v>4</v>
      </c>
      <c r="G288" s="70"/>
    </row>
    <row r="289" spans="4:7" x14ac:dyDescent="0.25">
      <c r="D289" s="30">
        <v>43219</v>
      </c>
      <c r="E289" s="32" t="str">
        <f t="shared" si="19"/>
        <v>08</v>
      </c>
      <c r="F289" s="1">
        <f t="shared" si="20"/>
        <v>4</v>
      </c>
      <c r="G289" s="70"/>
    </row>
    <row r="290" spans="4:7" x14ac:dyDescent="0.25">
      <c r="D290" s="30">
        <v>43220</v>
      </c>
      <c r="E290" s="32" t="str">
        <f t="shared" si="19"/>
        <v>08</v>
      </c>
      <c r="F290" s="1">
        <f t="shared" si="20"/>
        <v>4</v>
      </c>
      <c r="G290" s="70"/>
    </row>
    <row r="291" spans="4:7" x14ac:dyDescent="0.25">
      <c r="D291" s="30">
        <v>43221</v>
      </c>
      <c r="E291" s="32" t="str">
        <f t="shared" si="19"/>
        <v>09</v>
      </c>
      <c r="F291" s="1">
        <f t="shared" si="20"/>
        <v>5</v>
      </c>
      <c r="G291" s="70"/>
    </row>
    <row r="292" spans="4:7" x14ac:dyDescent="0.25">
      <c r="D292" s="30">
        <v>43222</v>
      </c>
      <c r="E292" s="32" t="str">
        <f t="shared" si="19"/>
        <v>09</v>
      </c>
      <c r="F292" s="1">
        <f t="shared" si="20"/>
        <v>5</v>
      </c>
      <c r="G292" s="70"/>
    </row>
    <row r="293" spans="4:7" x14ac:dyDescent="0.25">
      <c r="D293" s="30">
        <v>43223</v>
      </c>
      <c r="E293" s="32" t="str">
        <f t="shared" si="19"/>
        <v>09</v>
      </c>
      <c r="F293" s="1">
        <f t="shared" si="20"/>
        <v>5</v>
      </c>
      <c r="G293" s="70"/>
    </row>
    <row r="294" spans="4:7" x14ac:dyDescent="0.25">
      <c r="D294" s="30">
        <v>43224</v>
      </c>
      <c r="E294" s="32" t="str">
        <f t="shared" si="19"/>
        <v>09</v>
      </c>
      <c r="F294" s="1">
        <f t="shared" si="20"/>
        <v>5</v>
      </c>
      <c r="G294" s="70"/>
    </row>
    <row r="295" spans="4:7" x14ac:dyDescent="0.25">
      <c r="D295" s="30">
        <v>43225</v>
      </c>
      <c r="E295" s="32" t="str">
        <f t="shared" si="19"/>
        <v>09</v>
      </c>
      <c r="F295" s="1">
        <f t="shared" si="20"/>
        <v>5</v>
      </c>
      <c r="G295" s="70"/>
    </row>
    <row r="296" spans="4:7" x14ac:dyDescent="0.25">
      <c r="D296" s="30">
        <v>43226</v>
      </c>
      <c r="E296" s="32" t="str">
        <f t="shared" si="19"/>
        <v>09</v>
      </c>
      <c r="F296" s="1">
        <f t="shared" si="20"/>
        <v>5</v>
      </c>
      <c r="G296" s="70"/>
    </row>
    <row r="297" spans="4:7" x14ac:dyDescent="0.25">
      <c r="D297" s="30">
        <v>43227</v>
      </c>
      <c r="E297" s="32" t="str">
        <f t="shared" si="19"/>
        <v>09</v>
      </c>
      <c r="F297" s="1">
        <f t="shared" si="20"/>
        <v>5</v>
      </c>
      <c r="G297" s="70"/>
    </row>
    <row r="298" spans="4:7" x14ac:dyDescent="0.25">
      <c r="D298" s="30">
        <v>43228</v>
      </c>
      <c r="E298" s="32" t="str">
        <f t="shared" si="19"/>
        <v>09</v>
      </c>
      <c r="F298" s="1">
        <f t="shared" si="20"/>
        <v>5</v>
      </c>
      <c r="G298" s="70"/>
    </row>
    <row r="299" spans="4:7" x14ac:dyDescent="0.25">
      <c r="D299" s="30">
        <v>43229</v>
      </c>
      <c r="E299" s="32" t="str">
        <f t="shared" si="19"/>
        <v>09</v>
      </c>
      <c r="F299" s="1">
        <f t="shared" si="20"/>
        <v>5</v>
      </c>
      <c r="G299" s="70"/>
    </row>
    <row r="300" spans="4:7" x14ac:dyDescent="0.25">
      <c r="D300" s="30">
        <v>43230</v>
      </c>
      <c r="E300" s="32" t="str">
        <f t="shared" si="19"/>
        <v>09</v>
      </c>
      <c r="F300" s="1">
        <f t="shared" si="20"/>
        <v>5</v>
      </c>
      <c r="G300" s="70"/>
    </row>
    <row r="301" spans="4:7" x14ac:dyDescent="0.25">
      <c r="D301" s="30">
        <v>43231</v>
      </c>
      <c r="E301" s="32" t="str">
        <f t="shared" si="19"/>
        <v>09</v>
      </c>
      <c r="F301" s="1">
        <f t="shared" si="20"/>
        <v>5</v>
      </c>
      <c r="G301" s="70"/>
    </row>
    <row r="302" spans="4:7" x14ac:dyDescent="0.25">
      <c r="D302" s="30">
        <v>43232</v>
      </c>
      <c r="E302" s="32" t="str">
        <f t="shared" si="19"/>
        <v>09</v>
      </c>
      <c r="F302" s="1">
        <f t="shared" si="20"/>
        <v>5</v>
      </c>
      <c r="G302" s="70"/>
    </row>
    <row r="303" spans="4:7" x14ac:dyDescent="0.25">
      <c r="D303" s="30">
        <v>43233</v>
      </c>
      <c r="E303" s="32" t="str">
        <f t="shared" si="19"/>
        <v>09</v>
      </c>
      <c r="F303" s="1">
        <f t="shared" si="20"/>
        <v>5</v>
      </c>
      <c r="G303" s="70"/>
    </row>
    <row r="304" spans="4:7" x14ac:dyDescent="0.25">
      <c r="D304" s="30">
        <v>43234</v>
      </c>
      <c r="E304" s="32" t="str">
        <f t="shared" si="19"/>
        <v>09</v>
      </c>
      <c r="F304" s="1">
        <f t="shared" si="20"/>
        <v>5</v>
      </c>
      <c r="G304" s="70"/>
    </row>
    <row r="305" spans="4:7" x14ac:dyDescent="0.25">
      <c r="D305" s="30">
        <v>43235</v>
      </c>
      <c r="E305" s="32" t="str">
        <f t="shared" ref="E305:E368" si="21">VLOOKUP(F305,$D$3:$E$14,2,FALSE)</f>
        <v>09</v>
      </c>
      <c r="F305" s="1">
        <f t="shared" ref="F305:F368" si="22">MONTH(D305)</f>
        <v>5</v>
      </c>
      <c r="G305" s="70"/>
    </row>
    <row r="306" spans="4:7" x14ac:dyDescent="0.25">
      <c r="D306" s="30">
        <v>43236</v>
      </c>
      <c r="E306" s="32" t="str">
        <f t="shared" si="21"/>
        <v>09</v>
      </c>
      <c r="F306" s="1">
        <f t="shared" si="22"/>
        <v>5</v>
      </c>
      <c r="G306" s="70"/>
    </row>
    <row r="307" spans="4:7" x14ac:dyDescent="0.25">
      <c r="D307" s="30">
        <v>43237</v>
      </c>
      <c r="E307" s="32" t="str">
        <f t="shared" si="21"/>
        <v>09</v>
      </c>
      <c r="F307" s="1">
        <f t="shared" si="22"/>
        <v>5</v>
      </c>
      <c r="G307" s="70"/>
    </row>
    <row r="308" spans="4:7" x14ac:dyDescent="0.25">
      <c r="D308" s="30">
        <v>43238</v>
      </c>
      <c r="E308" s="32" t="str">
        <f t="shared" si="21"/>
        <v>09</v>
      </c>
      <c r="F308" s="1">
        <f t="shared" si="22"/>
        <v>5</v>
      </c>
      <c r="G308" s="70"/>
    </row>
    <row r="309" spans="4:7" x14ac:dyDescent="0.25">
      <c r="D309" s="30">
        <v>43239</v>
      </c>
      <c r="E309" s="32" t="str">
        <f t="shared" si="21"/>
        <v>09</v>
      </c>
      <c r="F309" s="1">
        <f t="shared" si="22"/>
        <v>5</v>
      </c>
      <c r="G309" s="70"/>
    </row>
    <row r="310" spans="4:7" x14ac:dyDescent="0.25">
      <c r="D310" s="30">
        <v>43240</v>
      </c>
      <c r="E310" s="32" t="str">
        <f t="shared" si="21"/>
        <v>09</v>
      </c>
      <c r="F310" s="1">
        <f t="shared" si="22"/>
        <v>5</v>
      </c>
      <c r="G310" s="70"/>
    </row>
    <row r="311" spans="4:7" x14ac:dyDescent="0.25">
      <c r="D311" s="30">
        <v>43241</v>
      </c>
      <c r="E311" s="32" t="str">
        <f t="shared" si="21"/>
        <v>09</v>
      </c>
      <c r="F311" s="1">
        <f t="shared" si="22"/>
        <v>5</v>
      </c>
      <c r="G311" s="70"/>
    </row>
    <row r="312" spans="4:7" x14ac:dyDescent="0.25">
      <c r="D312" s="30">
        <v>43242</v>
      </c>
      <c r="E312" s="32" t="str">
        <f t="shared" si="21"/>
        <v>09</v>
      </c>
      <c r="F312" s="1">
        <f t="shared" si="22"/>
        <v>5</v>
      </c>
      <c r="G312" s="70"/>
    </row>
    <row r="313" spans="4:7" x14ac:dyDescent="0.25">
      <c r="D313" s="30">
        <v>43243</v>
      </c>
      <c r="E313" s="32" t="str">
        <f t="shared" si="21"/>
        <v>09</v>
      </c>
      <c r="F313" s="1">
        <f t="shared" si="22"/>
        <v>5</v>
      </c>
      <c r="G313" s="70"/>
    </row>
    <row r="314" spans="4:7" x14ac:dyDescent="0.25">
      <c r="D314" s="30">
        <v>43244</v>
      </c>
      <c r="E314" s="32" t="str">
        <f t="shared" si="21"/>
        <v>09</v>
      </c>
      <c r="F314" s="1">
        <f t="shared" si="22"/>
        <v>5</v>
      </c>
      <c r="G314" s="70"/>
    </row>
    <row r="315" spans="4:7" x14ac:dyDescent="0.25">
      <c r="D315" s="30">
        <v>43245</v>
      </c>
      <c r="E315" s="32" t="str">
        <f t="shared" si="21"/>
        <v>09</v>
      </c>
      <c r="F315" s="1">
        <f t="shared" si="22"/>
        <v>5</v>
      </c>
      <c r="G315" s="70"/>
    </row>
    <row r="316" spans="4:7" x14ac:dyDescent="0.25">
      <c r="D316" s="30">
        <v>43246</v>
      </c>
      <c r="E316" s="32" t="str">
        <f t="shared" si="21"/>
        <v>09</v>
      </c>
      <c r="F316" s="1">
        <f t="shared" si="22"/>
        <v>5</v>
      </c>
      <c r="G316" s="70"/>
    </row>
    <row r="317" spans="4:7" x14ac:dyDescent="0.25">
      <c r="D317" s="30">
        <v>43247</v>
      </c>
      <c r="E317" s="32" t="str">
        <f t="shared" si="21"/>
        <v>09</v>
      </c>
      <c r="F317" s="1">
        <f t="shared" si="22"/>
        <v>5</v>
      </c>
      <c r="G317" s="70"/>
    </row>
    <row r="318" spans="4:7" x14ac:dyDescent="0.25">
      <c r="D318" s="30">
        <v>43248</v>
      </c>
      <c r="E318" s="32" t="str">
        <f t="shared" si="21"/>
        <v>09</v>
      </c>
      <c r="F318" s="1">
        <f t="shared" si="22"/>
        <v>5</v>
      </c>
      <c r="G318" s="70"/>
    </row>
    <row r="319" spans="4:7" x14ac:dyDescent="0.25">
      <c r="D319" s="30">
        <v>43249</v>
      </c>
      <c r="E319" s="32" t="str">
        <f t="shared" si="21"/>
        <v>09</v>
      </c>
      <c r="F319" s="1">
        <f t="shared" si="22"/>
        <v>5</v>
      </c>
      <c r="G319" s="70"/>
    </row>
    <row r="320" spans="4:7" x14ac:dyDescent="0.25">
      <c r="D320" s="30">
        <v>43250</v>
      </c>
      <c r="E320" s="32" t="str">
        <f t="shared" si="21"/>
        <v>09</v>
      </c>
      <c r="F320" s="1">
        <f t="shared" si="22"/>
        <v>5</v>
      </c>
      <c r="G320" s="70"/>
    </row>
    <row r="321" spans="4:7" x14ac:dyDescent="0.25">
      <c r="D321" s="30">
        <v>43251</v>
      </c>
      <c r="E321" s="32" t="str">
        <f t="shared" si="21"/>
        <v>09</v>
      </c>
      <c r="F321" s="1">
        <f t="shared" si="22"/>
        <v>5</v>
      </c>
      <c r="G321" s="70"/>
    </row>
    <row r="322" spans="4:7" x14ac:dyDescent="0.25">
      <c r="D322" s="30">
        <v>43252</v>
      </c>
      <c r="E322" s="32" t="str">
        <f t="shared" si="21"/>
        <v>10</v>
      </c>
      <c r="F322" s="1">
        <f t="shared" si="22"/>
        <v>6</v>
      </c>
      <c r="G322" s="70"/>
    </row>
    <row r="323" spans="4:7" x14ac:dyDescent="0.25">
      <c r="D323" s="30">
        <v>43253</v>
      </c>
      <c r="E323" s="32" t="str">
        <f t="shared" si="21"/>
        <v>10</v>
      </c>
      <c r="F323" s="1">
        <f t="shared" si="22"/>
        <v>6</v>
      </c>
      <c r="G323" s="70"/>
    </row>
    <row r="324" spans="4:7" x14ac:dyDescent="0.25">
      <c r="D324" s="30">
        <v>43254</v>
      </c>
      <c r="E324" s="32" t="str">
        <f t="shared" si="21"/>
        <v>10</v>
      </c>
      <c r="F324" s="1">
        <f t="shared" si="22"/>
        <v>6</v>
      </c>
      <c r="G324" s="70"/>
    </row>
    <row r="325" spans="4:7" x14ac:dyDescent="0.25">
      <c r="D325" s="30">
        <v>43255</v>
      </c>
      <c r="E325" s="32" t="str">
        <f t="shared" si="21"/>
        <v>10</v>
      </c>
      <c r="F325" s="1">
        <f t="shared" si="22"/>
        <v>6</v>
      </c>
      <c r="G325" s="70"/>
    </row>
    <row r="326" spans="4:7" x14ac:dyDescent="0.25">
      <c r="D326" s="30">
        <v>43256</v>
      </c>
      <c r="E326" s="32" t="str">
        <f t="shared" si="21"/>
        <v>10</v>
      </c>
      <c r="F326" s="1">
        <f t="shared" si="22"/>
        <v>6</v>
      </c>
      <c r="G326" s="70"/>
    </row>
    <row r="327" spans="4:7" x14ac:dyDescent="0.25">
      <c r="D327" s="30">
        <v>43257</v>
      </c>
      <c r="E327" s="32" t="str">
        <f t="shared" si="21"/>
        <v>10</v>
      </c>
      <c r="F327" s="1">
        <f t="shared" si="22"/>
        <v>6</v>
      </c>
      <c r="G327" s="70"/>
    </row>
    <row r="328" spans="4:7" x14ac:dyDescent="0.25">
      <c r="D328" s="30">
        <v>43258</v>
      </c>
      <c r="E328" s="32" t="str">
        <f t="shared" si="21"/>
        <v>10</v>
      </c>
      <c r="F328" s="1">
        <f t="shared" si="22"/>
        <v>6</v>
      </c>
      <c r="G328" s="70"/>
    </row>
    <row r="329" spans="4:7" x14ac:dyDescent="0.25">
      <c r="D329" s="30">
        <v>43259</v>
      </c>
      <c r="E329" s="32" t="str">
        <f t="shared" si="21"/>
        <v>10</v>
      </c>
      <c r="F329" s="1">
        <f t="shared" si="22"/>
        <v>6</v>
      </c>
      <c r="G329" s="70"/>
    </row>
    <row r="330" spans="4:7" x14ac:dyDescent="0.25">
      <c r="D330" s="30">
        <v>43260</v>
      </c>
      <c r="E330" s="32" t="str">
        <f t="shared" si="21"/>
        <v>10</v>
      </c>
      <c r="F330" s="1">
        <f t="shared" si="22"/>
        <v>6</v>
      </c>
      <c r="G330" s="70"/>
    </row>
    <row r="331" spans="4:7" x14ac:dyDescent="0.25">
      <c r="D331" s="30">
        <v>43261</v>
      </c>
      <c r="E331" s="32" t="str">
        <f t="shared" si="21"/>
        <v>10</v>
      </c>
      <c r="F331" s="1">
        <f t="shared" si="22"/>
        <v>6</v>
      </c>
      <c r="G331" s="70"/>
    </row>
    <row r="332" spans="4:7" x14ac:dyDescent="0.25">
      <c r="D332" s="30">
        <v>43262</v>
      </c>
      <c r="E332" s="32" t="str">
        <f t="shared" si="21"/>
        <v>10</v>
      </c>
      <c r="F332" s="1">
        <f t="shared" si="22"/>
        <v>6</v>
      </c>
      <c r="G332" s="70"/>
    </row>
    <row r="333" spans="4:7" x14ac:dyDescent="0.25">
      <c r="D333" s="30">
        <v>43263</v>
      </c>
      <c r="E333" s="32" t="str">
        <f t="shared" si="21"/>
        <v>10</v>
      </c>
      <c r="F333" s="1">
        <f t="shared" si="22"/>
        <v>6</v>
      </c>
      <c r="G333" s="70"/>
    </row>
    <row r="334" spans="4:7" x14ac:dyDescent="0.25">
      <c r="D334" s="30">
        <v>43264</v>
      </c>
      <c r="E334" s="32" t="str">
        <f t="shared" si="21"/>
        <v>10</v>
      </c>
      <c r="F334" s="1">
        <f t="shared" si="22"/>
        <v>6</v>
      </c>
      <c r="G334" s="70"/>
    </row>
    <row r="335" spans="4:7" x14ac:dyDescent="0.25">
      <c r="D335" s="30">
        <v>43265</v>
      </c>
      <c r="E335" s="32" t="str">
        <f t="shared" si="21"/>
        <v>10</v>
      </c>
      <c r="F335" s="1">
        <f t="shared" si="22"/>
        <v>6</v>
      </c>
      <c r="G335" s="70"/>
    </row>
    <row r="336" spans="4:7" x14ac:dyDescent="0.25">
      <c r="D336" s="30">
        <v>43266</v>
      </c>
      <c r="E336" s="32" t="str">
        <f t="shared" si="21"/>
        <v>10</v>
      </c>
      <c r="F336" s="1">
        <f t="shared" si="22"/>
        <v>6</v>
      </c>
      <c r="G336" s="70"/>
    </row>
    <row r="337" spans="4:7" x14ac:dyDescent="0.25">
      <c r="D337" s="30">
        <v>43267</v>
      </c>
      <c r="E337" s="32" t="str">
        <f t="shared" si="21"/>
        <v>10</v>
      </c>
      <c r="F337" s="1">
        <f t="shared" si="22"/>
        <v>6</v>
      </c>
      <c r="G337" s="70"/>
    </row>
    <row r="338" spans="4:7" x14ac:dyDescent="0.25">
      <c r="D338" s="30">
        <v>43268</v>
      </c>
      <c r="E338" s="32" t="str">
        <f t="shared" si="21"/>
        <v>10</v>
      </c>
      <c r="F338" s="1">
        <f t="shared" si="22"/>
        <v>6</v>
      </c>
      <c r="G338" s="70"/>
    </row>
    <row r="339" spans="4:7" x14ac:dyDescent="0.25">
      <c r="D339" s="30">
        <v>43269</v>
      </c>
      <c r="E339" s="32" t="str">
        <f t="shared" si="21"/>
        <v>10</v>
      </c>
      <c r="F339" s="1">
        <f t="shared" si="22"/>
        <v>6</v>
      </c>
      <c r="G339" s="70"/>
    </row>
    <row r="340" spans="4:7" x14ac:dyDescent="0.25">
      <c r="D340" s="30">
        <v>43270</v>
      </c>
      <c r="E340" s="32" t="str">
        <f t="shared" si="21"/>
        <v>10</v>
      </c>
      <c r="F340" s="1">
        <f t="shared" si="22"/>
        <v>6</v>
      </c>
      <c r="G340" s="70"/>
    </row>
    <row r="341" spans="4:7" x14ac:dyDescent="0.25">
      <c r="D341" s="30">
        <v>43271</v>
      </c>
      <c r="E341" s="32" t="str">
        <f t="shared" si="21"/>
        <v>10</v>
      </c>
      <c r="F341" s="1">
        <f t="shared" si="22"/>
        <v>6</v>
      </c>
      <c r="G341" s="70"/>
    </row>
    <row r="342" spans="4:7" x14ac:dyDescent="0.25">
      <c r="D342" s="30">
        <v>43272</v>
      </c>
      <c r="E342" s="32" t="str">
        <f t="shared" si="21"/>
        <v>10</v>
      </c>
      <c r="F342" s="1">
        <f t="shared" si="22"/>
        <v>6</v>
      </c>
      <c r="G342" s="70"/>
    </row>
    <row r="343" spans="4:7" x14ac:dyDescent="0.25">
      <c r="D343" s="30">
        <v>43273</v>
      </c>
      <c r="E343" s="32" t="str">
        <f t="shared" si="21"/>
        <v>10</v>
      </c>
      <c r="F343" s="1">
        <f t="shared" si="22"/>
        <v>6</v>
      </c>
      <c r="G343" s="70"/>
    </row>
    <row r="344" spans="4:7" x14ac:dyDescent="0.25">
      <c r="D344" s="30">
        <v>43274</v>
      </c>
      <c r="E344" s="32" t="str">
        <f t="shared" si="21"/>
        <v>10</v>
      </c>
      <c r="F344" s="1">
        <f t="shared" si="22"/>
        <v>6</v>
      </c>
      <c r="G344" s="70"/>
    </row>
    <row r="345" spans="4:7" x14ac:dyDescent="0.25">
      <c r="D345" s="30">
        <v>43275</v>
      </c>
      <c r="E345" s="32" t="str">
        <f t="shared" si="21"/>
        <v>10</v>
      </c>
      <c r="F345" s="1">
        <f t="shared" si="22"/>
        <v>6</v>
      </c>
      <c r="G345" s="70"/>
    </row>
    <row r="346" spans="4:7" x14ac:dyDescent="0.25">
      <c r="D346" s="30">
        <v>43276</v>
      </c>
      <c r="E346" s="32" t="str">
        <f t="shared" si="21"/>
        <v>10</v>
      </c>
      <c r="F346" s="1">
        <f t="shared" si="22"/>
        <v>6</v>
      </c>
      <c r="G346" s="70"/>
    </row>
    <row r="347" spans="4:7" x14ac:dyDescent="0.25">
      <c r="D347" s="30">
        <v>43277</v>
      </c>
      <c r="E347" s="32" t="str">
        <f t="shared" si="21"/>
        <v>10</v>
      </c>
      <c r="F347" s="1">
        <f t="shared" si="22"/>
        <v>6</v>
      </c>
      <c r="G347" s="70"/>
    </row>
    <row r="348" spans="4:7" x14ac:dyDescent="0.25">
      <c r="D348" s="30">
        <v>43278</v>
      </c>
      <c r="E348" s="32" t="str">
        <f t="shared" si="21"/>
        <v>10</v>
      </c>
      <c r="F348" s="1">
        <f t="shared" si="22"/>
        <v>6</v>
      </c>
      <c r="G348" s="70"/>
    </row>
    <row r="349" spans="4:7" x14ac:dyDescent="0.25">
      <c r="D349" s="30">
        <v>43279</v>
      </c>
      <c r="E349" s="32" t="str">
        <f t="shared" si="21"/>
        <v>10</v>
      </c>
      <c r="F349" s="1">
        <f t="shared" si="22"/>
        <v>6</v>
      </c>
      <c r="G349" s="70"/>
    </row>
    <row r="350" spans="4:7" x14ac:dyDescent="0.25">
      <c r="D350" s="30">
        <v>43280</v>
      </c>
      <c r="E350" s="32" t="str">
        <f t="shared" si="21"/>
        <v>10</v>
      </c>
      <c r="F350" s="1">
        <f t="shared" si="22"/>
        <v>6</v>
      </c>
      <c r="G350" s="70"/>
    </row>
    <row r="351" spans="4:7" x14ac:dyDescent="0.25">
      <c r="D351" s="30">
        <v>43281</v>
      </c>
      <c r="E351" s="32" t="str">
        <f t="shared" si="21"/>
        <v>10</v>
      </c>
      <c r="F351" s="1">
        <f t="shared" si="22"/>
        <v>6</v>
      </c>
      <c r="G351" s="70"/>
    </row>
    <row r="352" spans="4:7" x14ac:dyDescent="0.25">
      <c r="D352" s="30">
        <v>43282</v>
      </c>
      <c r="E352" s="32" t="str">
        <f t="shared" si="21"/>
        <v>11</v>
      </c>
      <c r="F352" s="1">
        <f t="shared" si="22"/>
        <v>7</v>
      </c>
      <c r="G352" s="70"/>
    </row>
    <row r="353" spans="4:7" x14ac:dyDescent="0.25">
      <c r="D353" s="30">
        <v>43283</v>
      </c>
      <c r="E353" s="32" t="str">
        <f t="shared" si="21"/>
        <v>11</v>
      </c>
      <c r="F353" s="1">
        <f t="shared" si="22"/>
        <v>7</v>
      </c>
      <c r="G353" s="70"/>
    </row>
    <row r="354" spans="4:7" x14ac:dyDescent="0.25">
      <c r="D354" s="30">
        <v>43284</v>
      </c>
      <c r="E354" s="32" t="str">
        <f t="shared" si="21"/>
        <v>11</v>
      </c>
      <c r="F354" s="1">
        <f t="shared" si="22"/>
        <v>7</v>
      </c>
      <c r="G354" s="70"/>
    </row>
    <row r="355" spans="4:7" x14ac:dyDescent="0.25">
      <c r="D355" s="30">
        <v>43285</v>
      </c>
      <c r="E355" s="32" t="str">
        <f t="shared" si="21"/>
        <v>11</v>
      </c>
      <c r="F355" s="1">
        <f t="shared" si="22"/>
        <v>7</v>
      </c>
      <c r="G355" s="70"/>
    </row>
    <row r="356" spans="4:7" x14ac:dyDescent="0.25">
      <c r="D356" s="30">
        <v>43286</v>
      </c>
      <c r="E356" s="32" t="str">
        <f t="shared" si="21"/>
        <v>11</v>
      </c>
      <c r="F356" s="1">
        <f t="shared" si="22"/>
        <v>7</v>
      </c>
      <c r="G356" s="70"/>
    </row>
    <row r="357" spans="4:7" x14ac:dyDescent="0.25">
      <c r="D357" s="30">
        <v>43287</v>
      </c>
      <c r="E357" s="32" t="str">
        <f t="shared" si="21"/>
        <v>11</v>
      </c>
      <c r="F357" s="1">
        <f t="shared" si="22"/>
        <v>7</v>
      </c>
      <c r="G357" s="70"/>
    </row>
    <row r="358" spans="4:7" x14ac:dyDescent="0.25">
      <c r="D358" s="30">
        <v>43288</v>
      </c>
      <c r="E358" s="32" t="str">
        <f t="shared" si="21"/>
        <v>11</v>
      </c>
      <c r="F358" s="1">
        <f t="shared" si="22"/>
        <v>7</v>
      </c>
      <c r="G358" s="70"/>
    </row>
    <row r="359" spans="4:7" x14ac:dyDescent="0.25">
      <c r="D359" s="30">
        <v>43289</v>
      </c>
      <c r="E359" s="32" t="str">
        <f t="shared" si="21"/>
        <v>11</v>
      </c>
      <c r="F359" s="1">
        <f t="shared" si="22"/>
        <v>7</v>
      </c>
      <c r="G359" s="70"/>
    </row>
    <row r="360" spans="4:7" x14ac:dyDescent="0.25">
      <c r="D360" s="30">
        <v>43290</v>
      </c>
      <c r="E360" s="32" t="str">
        <f t="shared" si="21"/>
        <v>11</v>
      </c>
      <c r="F360" s="1">
        <f t="shared" si="22"/>
        <v>7</v>
      </c>
      <c r="G360" s="70"/>
    </row>
    <row r="361" spans="4:7" x14ac:dyDescent="0.25">
      <c r="D361" s="30">
        <v>43291</v>
      </c>
      <c r="E361" s="32" t="str">
        <f t="shared" si="21"/>
        <v>11</v>
      </c>
      <c r="F361" s="1">
        <f t="shared" si="22"/>
        <v>7</v>
      </c>
      <c r="G361" s="70"/>
    </row>
    <row r="362" spans="4:7" x14ac:dyDescent="0.25">
      <c r="D362" s="30">
        <v>43292</v>
      </c>
      <c r="E362" s="32" t="str">
        <f t="shared" si="21"/>
        <v>11</v>
      </c>
      <c r="F362" s="1">
        <f t="shared" si="22"/>
        <v>7</v>
      </c>
      <c r="G362" s="70"/>
    </row>
    <row r="363" spans="4:7" x14ac:dyDescent="0.25">
      <c r="D363" s="30">
        <v>43293</v>
      </c>
      <c r="E363" s="32" t="str">
        <f t="shared" si="21"/>
        <v>11</v>
      </c>
      <c r="F363" s="1">
        <f t="shared" si="22"/>
        <v>7</v>
      </c>
      <c r="G363" s="70"/>
    </row>
    <row r="364" spans="4:7" x14ac:dyDescent="0.25">
      <c r="D364" s="30">
        <v>43294</v>
      </c>
      <c r="E364" s="32" t="str">
        <f t="shared" si="21"/>
        <v>11</v>
      </c>
      <c r="F364" s="1">
        <f t="shared" si="22"/>
        <v>7</v>
      </c>
      <c r="G364" s="70"/>
    </row>
    <row r="365" spans="4:7" x14ac:dyDescent="0.25">
      <c r="D365" s="30">
        <v>43295</v>
      </c>
      <c r="E365" s="32" t="str">
        <f t="shared" si="21"/>
        <v>11</v>
      </c>
      <c r="F365" s="1">
        <f t="shared" si="22"/>
        <v>7</v>
      </c>
      <c r="G365" s="70"/>
    </row>
    <row r="366" spans="4:7" x14ac:dyDescent="0.25">
      <c r="D366" s="30">
        <v>43296</v>
      </c>
      <c r="E366" s="32" t="str">
        <f t="shared" si="21"/>
        <v>11</v>
      </c>
      <c r="F366" s="1">
        <f t="shared" si="22"/>
        <v>7</v>
      </c>
      <c r="G366" s="70"/>
    </row>
    <row r="367" spans="4:7" x14ac:dyDescent="0.25">
      <c r="D367" s="30">
        <v>43297</v>
      </c>
      <c r="E367" s="32" t="str">
        <f t="shared" si="21"/>
        <v>11</v>
      </c>
      <c r="F367" s="1">
        <f t="shared" si="22"/>
        <v>7</v>
      </c>
      <c r="G367" s="70"/>
    </row>
    <row r="368" spans="4:7" x14ac:dyDescent="0.25">
      <c r="D368" s="30">
        <v>43298</v>
      </c>
      <c r="E368" s="32" t="str">
        <f t="shared" si="21"/>
        <v>11</v>
      </c>
      <c r="F368" s="1">
        <f t="shared" si="22"/>
        <v>7</v>
      </c>
      <c r="G368" s="70"/>
    </row>
    <row r="369" spans="4:7" x14ac:dyDescent="0.25">
      <c r="D369" s="30">
        <v>43299</v>
      </c>
      <c r="E369" s="32" t="str">
        <f t="shared" ref="E369:E414" si="23">VLOOKUP(F369,$D$3:$E$14,2,FALSE)</f>
        <v>11</v>
      </c>
      <c r="F369" s="1">
        <f t="shared" ref="F369:F414" si="24">MONTH(D369)</f>
        <v>7</v>
      </c>
      <c r="G369" s="70"/>
    </row>
    <row r="370" spans="4:7" x14ac:dyDescent="0.25">
      <c r="D370" s="30">
        <v>43300</v>
      </c>
      <c r="E370" s="32" t="str">
        <f t="shared" si="23"/>
        <v>11</v>
      </c>
      <c r="F370" s="1">
        <f t="shared" si="24"/>
        <v>7</v>
      </c>
      <c r="G370" s="70"/>
    </row>
    <row r="371" spans="4:7" x14ac:dyDescent="0.25">
      <c r="D371" s="30">
        <v>43301</v>
      </c>
      <c r="E371" s="32" t="str">
        <f t="shared" si="23"/>
        <v>11</v>
      </c>
      <c r="F371" s="1">
        <f t="shared" si="24"/>
        <v>7</v>
      </c>
      <c r="G371" s="70"/>
    </row>
    <row r="372" spans="4:7" x14ac:dyDescent="0.25">
      <c r="D372" s="30">
        <v>43302</v>
      </c>
      <c r="E372" s="32" t="str">
        <f t="shared" si="23"/>
        <v>11</v>
      </c>
      <c r="F372" s="1">
        <f t="shared" si="24"/>
        <v>7</v>
      </c>
      <c r="G372" s="70"/>
    </row>
    <row r="373" spans="4:7" x14ac:dyDescent="0.25">
      <c r="D373" s="30">
        <v>43303</v>
      </c>
      <c r="E373" s="32" t="str">
        <f t="shared" si="23"/>
        <v>11</v>
      </c>
      <c r="F373" s="1">
        <f t="shared" si="24"/>
        <v>7</v>
      </c>
      <c r="G373" s="70"/>
    </row>
    <row r="374" spans="4:7" x14ac:dyDescent="0.25">
      <c r="D374" s="30">
        <v>43304</v>
      </c>
      <c r="E374" s="32" t="str">
        <f t="shared" si="23"/>
        <v>11</v>
      </c>
      <c r="F374" s="1">
        <f t="shared" si="24"/>
        <v>7</v>
      </c>
      <c r="G374" s="70"/>
    </row>
    <row r="375" spans="4:7" x14ac:dyDescent="0.25">
      <c r="D375" s="30">
        <v>43305</v>
      </c>
      <c r="E375" s="32" t="str">
        <f t="shared" si="23"/>
        <v>11</v>
      </c>
      <c r="F375" s="1">
        <f t="shared" si="24"/>
        <v>7</v>
      </c>
      <c r="G375" s="70"/>
    </row>
    <row r="376" spans="4:7" x14ac:dyDescent="0.25">
      <c r="D376" s="30">
        <v>43306</v>
      </c>
      <c r="E376" s="32" t="str">
        <f t="shared" si="23"/>
        <v>11</v>
      </c>
      <c r="F376" s="1">
        <f t="shared" si="24"/>
        <v>7</v>
      </c>
      <c r="G376" s="70"/>
    </row>
    <row r="377" spans="4:7" x14ac:dyDescent="0.25">
      <c r="D377" s="30">
        <v>43307</v>
      </c>
      <c r="E377" s="32" t="str">
        <f t="shared" si="23"/>
        <v>11</v>
      </c>
      <c r="F377" s="1">
        <f t="shared" si="24"/>
        <v>7</v>
      </c>
      <c r="G377" s="70"/>
    </row>
    <row r="378" spans="4:7" x14ac:dyDescent="0.25">
      <c r="D378" s="30">
        <v>43308</v>
      </c>
      <c r="E378" s="32" t="str">
        <f t="shared" si="23"/>
        <v>11</v>
      </c>
      <c r="F378" s="1">
        <f t="shared" si="24"/>
        <v>7</v>
      </c>
      <c r="G378" s="70"/>
    </row>
    <row r="379" spans="4:7" x14ac:dyDescent="0.25">
      <c r="D379" s="30">
        <v>43309</v>
      </c>
      <c r="E379" s="32" t="str">
        <f t="shared" si="23"/>
        <v>11</v>
      </c>
      <c r="F379" s="1">
        <f t="shared" si="24"/>
        <v>7</v>
      </c>
      <c r="G379" s="70"/>
    </row>
    <row r="380" spans="4:7" x14ac:dyDescent="0.25">
      <c r="D380" s="30">
        <v>43310</v>
      </c>
      <c r="E380" s="32" t="str">
        <f t="shared" si="23"/>
        <v>11</v>
      </c>
      <c r="F380" s="1">
        <f t="shared" si="24"/>
        <v>7</v>
      </c>
      <c r="G380" s="70"/>
    </row>
    <row r="381" spans="4:7" x14ac:dyDescent="0.25">
      <c r="D381" s="30">
        <v>43311</v>
      </c>
      <c r="E381" s="32" t="str">
        <f t="shared" si="23"/>
        <v>11</v>
      </c>
      <c r="F381" s="1">
        <f t="shared" si="24"/>
        <v>7</v>
      </c>
      <c r="G381" s="70"/>
    </row>
    <row r="382" spans="4:7" x14ac:dyDescent="0.25">
      <c r="D382" s="30">
        <v>43312</v>
      </c>
      <c r="E382" s="32" t="str">
        <f t="shared" si="23"/>
        <v>11</v>
      </c>
      <c r="F382" s="1">
        <f t="shared" si="24"/>
        <v>7</v>
      </c>
      <c r="G382" s="70"/>
    </row>
    <row r="383" spans="4:7" x14ac:dyDescent="0.25">
      <c r="D383" s="30">
        <v>43313</v>
      </c>
      <c r="E383" s="32" t="str">
        <f t="shared" si="23"/>
        <v>12</v>
      </c>
      <c r="F383" s="1">
        <f t="shared" si="24"/>
        <v>8</v>
      </c>
      <c r="G383" s="70"/>
    </row>
    <row r="384" spans="4:7" x14ac:dyDescent="0.25">
      <c r="D384" s="30">
        <v>43314</v>
      </c>
      <c r="E384" s="32" t="str">
        <f t="shared" si="23"/>
        <v>12</v>
      </c>
      <c r="F384" s="1">
        <f t="shared" si="24"/>
        <v>8</v>
      </c>
      <c r="G384" s="70"/>
    </row>
    <row r="385" spans="4:7" x14ac:dyDescent="0.25">
      <c r="D385" s="30">
        <v>43315</v>
      </c>
      <c r="E385" s="32" t="str">
        <f t="shared" si="23"/>
        <v>12</v>
      </c>
      <c r="F385" s="1">
        <f t="shared" si="24"/>
        <v>8</v>
      </c>
      <c r="G385" s="70"/>
    </row>
    <row r="386" spans="4:7" x14ac:dyDescent="0.25">
      <c r="D386" s="30">
        <v>43316</v>
      </c>
      <c r="E386" s="32" t="str">
        <f t="shared" si="23"/>
        <v>12</v>
      </c>
      <c r="F386" s="1">
        <f t="shared" si="24"/>
        <v>8</v>
      </c>
      <c r="G386" s="70"/>
    </row>
    <row r="387" spans="4:7" x14ac:dyDescent="0.25">
      <c r="D387" s="30">
        <v>43317</v>
      </c>
      <c r="E387" s="32" t="str">
        <f t="shared" si="23"/>
        <v>12</v>
      </c>
      <c r="F387" s="1">
        <f t="shared" si="24"/>
        <v>8</v>
      </c>
      <c r="G387" s="70"/>
    </row>
    <row r="388" spans="4:7" x14ac:dyDescent="0.25">
      <c r="D388" s="30">
        <v>43318</v>
      </c>
      <c r="E388" s="32" t="str">
        <f t="shared" si="23"/>
        <v>12</v>
      </c>
      <c r="F388" s="1">
        <f t="shared" si="24"/>
        <v>8</v>
      </c>
      <c r="G388" s="70"/>
    </row>
    <row r="389" spans="4:7" x14ac:dyDescent="0.25">
      <c r="D389" s="30">
        <v>43319</v>
      </c>
      <c r="E389" s="32" t="str">
        <f t="shared" si="23"/>
        <v>12</v>
      </c>
      <c r="F389" s="1">
        <f t="shared" si="24"/>
        <v>8</v>
      </c>
      <c r="G389" s="70"/>
    </row>
    <row r="390" spans="4:7" x14ac:dyDescent="0.25">
      <c r="D390" s="30">
        <v>43320</v>
      </c>
      <c r="E390" s="32" t="str">
        <f t="shared" si="23"/>
        <v>12</v>
      </c>
      <c r="F390" s="1">
        <f t="shared" si="24"/>
        <v>8</v>
      </c>
      <c r="G390" s="70"/>
    </row>
    <row r="391" spans="4:7" x14ac:dyDescent="0.25">
      <c r="D391" s="30">
        <v>43321</v>
      </c>
      <c r="E391" s="32" t="str">
        <f t="shared" si="23"/>
        <v>12</v>
      </c>
      <c r="F391" s="1">
        <f t="shared" si="24"/>
        <v>8</v>
      </c>
      <c r="G391" s="70"/>
    </row>
    <row r="392" spans="4:7" x14ac:dyDescent="0.25">
      <c r="D392" s="30">
        <v>43322</v>
      </c>
      <c r="E392" s="32" t="str">
        <f t="shared" si="23"/>
        <v>12</v>
      </c>
      <c r="F392" s="1">
        <f t="shared" si="24"/>
        <v>8</v>
      </c>
      <c r="G392" s="70"/>
    </row>
    <row r="393" spans="4:7" x14ac:dyDescent="0.25">
      <c r="D393" s="30">
        <v>43323</v>
      </c>
      <c r="E393" s="32" t="str">
        <f t="shared" si="23"/>
        <v>12</v>
      </c>
      <c r="F393" s="1">
        <f t="shared" si="24"/>
        <v>8</v>
      </c>
      <c r="G393" s="70"/>
    </row>
    <row r="394" spans="4:7" x14ac:dyDescent="0.25">
      <c r="D394" s="30">
        <v>43324</v>
      </c>
      <c r="E394" s="32" t="str">
        <f t="shared" si="23"/>
        <v>12</v>
      </c>
      <c r="F394" s="1">
        <f t="shared" si="24"/>
        <v>8</v>
      </c>
      <c r="G394" s="70"/>
    </row>
    <row r="395" spans="4:7" x14ac:dyDescent="0.25">
      <c r="D395" s="30">
        <v>43325</v>
      </c>
      <c r="E395" s="32" t="str">
        <f t="shared" si="23"/>
        <v>12</v>
      </c>
      <c r="F395" s="1">
        <f t="shared" si="24"/>
        <v>8</v>
      </c>
      <c r="G395" s="70"/>
    </row>
    <row r="396" spans="4:7" x14ac:dyDescent="0.25">
      <c r="D396" s="30">
        <v>43326</v>
      </c>
      <c r="E396" s="32" t="str">
        <f t="shared" si="23"/>
        <v>12</v>
      </c>
      <c r="F396" s="1">
        <f t="shared" si="24"/>
        <v>8</v>
      </c>
      <c r="G396" s="70"/>
    </row>
    <row r="397" spans="4:7" x14ac:dyDescent="0.25">
      <c r="D397" s="30">
        <v>43327</v>
      </c>
      <c r="E397" s="32" t="str">
        <f t="shared" si="23"/>
        <v>12</v>
      </c>
      <c r="F397" s="1">
        <f t="shared" si="24"/>
        <v>8</v>
      </c>
      <c r="G397" s="70"/>
    </row>
    <row r="398" spans="4:7" x14ac:dyDescent="0.25">
      <c r="D398" s="30">
        <v>43328</v>
      </c>
      <c r="E398" s="32" t="str">
        <f t="shared" si="23"/>
        <v>12</v>
      </c>
      <c r="F398" s="1">
        <f t="shared" si="24"/>
        <v>8</v>
      </c>
      <c r="G398" s="70"/>
    </row>
    <row r="399" spans="4:7" x14ac:dyDescent="0.25">
      <c r="D399" s="30">
        <v>43329</v>
      </c>
      <c r="E399" s="32" t="str">
        <f t="shared" si="23"/>
        <v>12</v>
      </c>
      <c r="F399" s="1">
        <f t="shared" si="24"/>
        <v>8</v>
      </c>
      <c r="G399" s="70"/>
    </row>
    <row r="400" spans="4:7" x14ac:dyDescent="0.25">
      <c r="D400" s="30">
        <v>43330</v>
      </c>
      <c r="E400" s="32" t="str">
        <f t="shared" si="23"/>
        <v>12</v>
      </c>
      <c r="F400" s="1">
        <f t="shared" si="24"/>
        <v>8</v>
      </c>
      <c r="G400" s="70"/>
    </row>
    <row r="401" spans="4:7" x14ac:dyDescent="0.25">
      <c r="D401" s="30">
        <v>43331</v>
      </c>
      <c r="E401" s="32" t="str">
        <f t="shared" si="23"/>
        <v>12</v>
      </c>
      <c r="F401" s="1">
        <f t="shared" si="24"/>
        <v>8</v>
      </c>
      <c r="G401" s="70"/>
    </row>
    <row r="402" spans="4:7" x14ac:dyDescent="0.25">
      <c r="D402" s="30">
        <v>43332</v>
      </c>
      <c r="E402" s="32" t="str">
        <f t="shared" si="23"/>
        <v>12</v>
      </c>
      <c r="F402" s="1">
        <f t="shared" si="24"/>
        <v>8</v>
      </c>
      <c r="G402" s="70"/>
    </row>
    <row r="403" spans="4:7" x14ac:dyDescent="0.25">
      <c r="D403" s="30">
        <v>43333</v>
      </c>
      <c r="E403" s="32" t="str">
        <f t="shared" si="23"/>
        <v>12</v>
      </c>
      <c r="F403" s="1">
        <f t="shared" si="24"/>
        <v>8</v>
      </c>
      <c r="G403" s="70"/>
    </row>
    <row r="404" spans="4:7" x14ac:dyDescent="0.25">
      <c r="D404" s="30">
        <v>43334</v>
      </c>
      <c r="E404" s="32" t="str">
        <f t="shared" si="23"/>
        <v>12</v>
      </c>
      <c r="F404" s="1">
        <f t="shared" si="24"/>
        <v>8</v>
      </c>
      <c r="G404" s="70"/>
    </row>
    <row r="405" spans="4:7" x14ac:dyDescent="0.25">
      <c r="D405" s="30">
        <v>43335</v>
      </c>
      <c r="E405" s="32" t="str">
        <f t="shared" si="23"/>
        <v>12</v>
      </c>
      <c r="F405" s="1">
        <f t="shared" si="24"/>
        <v>8</v>
      </c>
      <c r="G405" s="70"/>
    </row>
    <row r="406" spans="4:7" x14ac:dyDescent="0.25">
      <c r="D406" s="30">
        <v>43336</v>
      </c>
      <c r="E406" s="32" t="str">
        <f t="shared" si="23"/>
        <v>12</v>
      </c>
      <c r="F406" s="1">
        <f t="shared" si="24"/>
        <v>8</v>
      </c>
      <c r="G406" s="70"/>
    </row>
    <row r="407" spans="4:7" x14ac:dyDescent="0.25">
      <c r="D407" s="30">
        <v>43337</v>
      </c>
      <c r="E407" s="32" t="str">
        <f t="shared" si="23"/>
        <v>12</v>
      </c>
      <c r="F407" s="1">
        <f t="shared" si="24"/>
        <v>8</v>
      </c>
      <c r="G407" s="70"/>
    </row>
    <row r="408" spans="4:7" x14ac:dyDescent="0.25">
      <c r="D408" s="30">
        <v>43338</v>
      </c>
      <c r="E408" s="32" t="str">
        <f t="shared" si="23"/>
        <v>12</v>
      </c>
      <c r="F408" s="1">
        <f t="shared" si="24"/>
        <v>8</v>
      </c>
      <c r="G408" s="70"/>
    </row>
    <row r="409" spans="4:7" x14ac:dyDescent="0.25">
      <c r="D409" s="30">
        <v>43339</v>
      </c>
      <c r="E409" s="32" t="str">
        <f t="shared" si="23"/>
        <v>12</v>
      </c>
      <c r="F409" s="1">
        <f t="shared" si="24"/>
        <v>8</v>
      </c>
      <c r="G409" s="70"/>
    </row>
    <row r="410" spans="4:7" x14ac:dyDescent="0.25">
      <c r="D410" s="30">
        <v>43340</v>
      </c>
      <c r="E410" s="32" t="str">
        <f t="shared" si="23"/>
        <v>12</v>
      </c>
      <c r="F410" s="1">
        <f t="shared" si="24"/>
        <v>8</v>
      </c>
      <c r="G410" s="70"/>
    </row>
    <row r="411" spans="4:7" x14ac:dyDescent="0.25">
      <c r="D411" s="30">
        <v>43341</v>
      </c>
      <c r="E411" s="32" t="str">
        <f t="shared" si="23"/>
        <v>12</v>
      </c>
      <c r="F411" s="1">
        <f t="shared" si="24"/>
        <v>8</v>
      </c>
      <c r="G411" s="70"/>
    </row>
    <row r="412" spans="4:7" x14ac:dyDescent="0.25">
      <c r="D412" s="30">
        <v>43342</v>
      </c>
      <c r="E412" s="32" t="str">
        <f t="shared" si="23"/>
        <v>12</v>
      </c>
      <c r="F412" s="1">
        <f t="shared" si="24"/>
        <v>8</v>
      </c>
      <c r="G412" s="70"/>
    </row>
    <row r="413" spans="4:7" x14ac:dyDescent="0.25">
      <c r="D413" s="30">
        <v>43343</v>
      </c>
      <c r="E413" s="32" t="str">
        <f t="shared" si="23"/>
        <v>12</v>
      </c>
      <c r="F413" s="1">
        <f t="shared" si="24"/>
        <v>8</v>
      </c>
      <c r="G413" s="70"/>
    </row>
    <row r="414" spans="4:7" x14ac:dyDescent="0.25">
      <c r="D414" s="30">
        <v>43344</v>
      </c>
      <c r="E414" s="32" t="str">
        <f t="shared" si="23"/>
        <v>01</v>
      </c>
      <c r="F414" s="1">
        <f t="shared" si="24"/>
        <v>9</v>
      </c>
      <c r="G414" s="70"/>
    </row>
    <row r="415" spans="4:7" x14ac:dyDescent="0.25">
      <c r="G415" s="70"/>
    </row>
    <row r="416" spans="4:7" x14ac:dyDescent="0.25">
      <c r="G416" s="70"/>
    </row>
    <row r="417" spans="7:7" x14ac:dyDescent="0.25">
      <c r="G417" s="70"/>
    </row>
    <row r="418" spans="7:7" x14ac:dyDescent="0.25">
      <c r="G418" s="70"/>
    </row>
    <row r="419" spans="7:7" x14ac:dyDescent="0.25">
      <c r="G419" s="70"/>
    </row>
    <row r="420" spans="7:7" x14ac:dyDescent="0.25">
      <c r="G420" s="70"/>
    </row>
    <row r="421" spans="7:7" x14ac:dyDescent="0.25">
      <c r="G421" s="70"/>
    </row>
    <row r="422" spans="7:7" x14ac:dyDescent="0.25">
      <c r="G422" s="70"/>
    </row>
    <row r="423" spans="7:7" x14ac:dyDescent="0.25">
      <c r="G423" s="70"/>
    </row>
    <row r="424" spans="7:7" x14ac:dyDescent="0.25">
      <c r="G424" s="70"/>
    </row>
    <row r="425" spans="7:7" x14ac:dyDescent="0.25">
      <c r="G425" s="70"/>
    </row>
    <row r="426" spans="7:7" x14ac:dyDescent="0.25">
      <c r="G426" s="70"/>
    </row>
    <row r="427" spans="7:7" x14ac:dyDescent="0.25">
      <c r="G427" s="70"/>
    </row>
    <row r="428" spans="7:7" x14ac:dyDescent="0.25">
      <c r="G428" s="70"/>
    </row>
    <row r="429" spans="7:7" x14ac:dyDescent="0.25">
      <c r="G429" s="70"/>
    </row>
    <row r="430" spans="7:7" x14ac:dyDescent="0.25">
      <c r="G430" s="70"/>
    </row>
    <row r="431" spans="7:7" x14ac:dyDescent="0.25">
      <c r="G431" s="70"/>
    </row>
    <row r="432" spans="7:7" x14ac:dyDescent="0.25">
      <c r="G432" s="70"/>
    </row>
    <row r="433" spans="7:7" x14ac:dyDescent="0.25">
      <c r="G433" s="70"/>
    </row>
    <row r="434" spans="7:7" x14ac:dyDescent="0.25">
      <c r="G434" s="70"/>
    </row>
    <row r="435" spans="7:7" x14ac:dyDescent="0.25">
      <c r="G435" s="70"/>
    </row>
    <row r="436" spans="7:7" x14ac:dyDescent="0.25">
      <c r="G436" s="70"/>
    </row>
    <row r="437" spans="7:7" x14ac:dyDescent="0.25">
      <c r="G437" s="70"/>
    </row>
    <row r="438" spans="7:7" x14ac:dyDescent="0.25">
      <c r="G438" s="70"/>
    </row>
    <row r="439" spans="7:7" x14ac:dyDescent="0.25">
      <c r="G439" s="70"/>
    </row>
    <row r="440" spans="7:7" x14ac:dyDescent="0.25">
      <c r="G440" s="70"/>
    </row>
    <row r="441" spans="7:7" x14ac:dyDescent="0.25">
      <c r="G441" s="70"/>
    </row>
    <row r="442" spans="7:7" x14ac:dyDescent="0.25">
      <c r="G442" s="70"/>
    </row>
    <row r="443" spans="7:7" x14ac:dyDescent="0.25">
      <c r="G443" s="70"/>
    </row>
    <row r="444" spans="7:7" x14ac:dyDescent="0.25">
      <c r="G444" s="70"/>
    </row>
    <row r="445" spans="7:7" x14ac:dyDescent="0.25">
      <c r="G445" s="70"/>
    </row>
    <row r="446" spans="7:7" x14ac:dyDescent="0.25">
      <c r="G446" s="70"/>
    </row>
    <row r="447" spans="7:7" x14ac:dyDescent="0.25">
      <c r="G447" s="70"/>
    </row>
    <row r="448" spans="7:7" x14ac:dyDescent="0.25">
      <c r="G448" s="70"/>
    </row>
    <row r="449" spans="7:7" x14ac:dyDescent="0.25">
      <c r="G449" s="70"/>
    </row>
    <row r="450" spans="7:7" x14ac:dyDescent="0.25">
      <c r="G450" s="70"/>
    </row>
    <row r="451" spans="7:7" x14ac:dyDescent="0.25">
      <c r="G451" s="70"/>
    </row>
    <row r="452" spans="7:7" x14ac:dyDescent="0.25">
      <c r="G452" s="70"/>
    </row>
    <row r="453" spans="7:7" x14ac:dyDescent="0.25">
      <c r="G453" s="70"/>
    </row>
    <row r="454" spans="7:7" x14ac:dyDescent="0.25">
      <c r="G454" s="70"/>
    </row>
    <row r="455" spans="7:7" x14ac:dyDescent="0.25">
      <c r="G455" s="70"/>
    </row>
    <row r="456" spans="7:7" x14ac:dyDescent="0.25">
      <c r="G456" s="70"/>
    </row>
    <row r="457" spans="7:7" x14ac:dyDescent="0.25">
      <c r="G457" s="70"/>
    </row>
    <row r="458" spans="7:7" x14ac:dyDescent="0.25">
      <c r="G458" s="70"/>
    </row>
    <row r="459" spans="7:7" x14ac:dyDescent="0.25">
      <c r="G459" s="70"/>
    </row>
    <row r="460" spans="7:7" x14ac:dyDescent="0.25">
      <c r="G460" s="70"/>
    </row>
    <row r="461" spans="7:7" x14ac:dyDescent="0.25">
      <c r="G461" s="70"/>
    </row>
    <row r="462" spans="7:7" x14ac:dyDescent="0.25">
      <c r="G462" s="70"/>
    </row>
    <row r="463" spans="7:7" x14ac:dyDescent="0.25">
      <c r="G463" s="70"/>
    </row>
    <row r="464" spans="7:7" x14ac:dyDescent="0.25">
      <c r="G464" s="70"/>
    </row>
    <row r="465" spans="7:7" x14ac:dyDescent="0.25">
      <c r="G465" s="70"/>
    </row>
    <row r="466" spans="7:7" x14ac:dyDescent="0.25">
      <c r="G466" s="70"/>
    </row>
    <row r="467" spans="7:7" x14ac:dyDescent="0.25">
      <c r="G467" s="70"/>
    </row>
    <row r="468" spans="7:7" x14ac:dyDescent="0.25">
      <c r="G468" s="70"/>
    </row>
    <row r="469" spans="7:7" x14ac:dyDescent="0.25">
      <c r="G469" s="70"/>
    </row>
    <row r="470" spans="7:7" x14ac:dyDescent="0.25">
      <c r="G470" s="70"/>
    </row>
    <row r="471" spans="7:7" x14ac:dyDescent="0.25">
      <c r="G471" s="70"/>
    </row>
    <row r="472" spans="7:7" x14ac:dyDescent="0.25">
      <c r="G472" s="70"/>
    </row>
    <row r="473" spans="7:7" x14ac:dyDescent="0.25">
      <c r="G473" s="70"/>
    </row>
    <row r="474" spans="7:7" x14ac:dyDescent="0.25">
      <c r="G474" s="70"/>
    </row>
    <row r="475" spans="7:7" x14ac:dyDescent="0.25">
      <c r="G475" s="70"/>
    </row>
    <row r="476" spans="7:7" x14ac:dyDescent="0.25">
      <c r="G476" s="70"/>
    </row>
    <row r="477" spans="7:7" x14ac:dyDescent="0.25">
      <c r="G477" s="70"/>
    </row>
    <row r="478" spans="7:7" x14ac:dyDescent="0.25">
      <c r="G478" s="70"/>
    </row>
    <row r="479" spans="7:7" x14ac:dyDescent="0.25">
      <c r="G479" s="70"/>
    </row>
    <row r="480" spans="7:7" x14ac:dyDescent="0.25">
      <c r="G480" s="70"/>
    </row>
    <row r="481" spans="7:7" x14ac:dyDescent="0.25">
      <c r="G481" s="70"/>
    </row>
    <row r="482" spans="7:7" x14ac:dyDescent="0.25">
      <c r="G482" s="70"/>
    </row>
    <row r="483" spans="7:7" x14ac:dyDescent="0.25">
      <c r="G483" s="70"/>
    </row>
    <row r="484" spans="7:7" x14ac:dyDescent="0.25">
      <c r="G484" s="70"/>
    </row>
    <row r="485" spans="7:7" x14ac:dyDescent="0.25">
      <c r="G485" s="70"/>
    </row>
    <row r="486" spans="7:7" x14ac:dyDescent="0.25">
      <c r="G486" s="70"/>
    </row>
    <row r="487" spans="7:7" x14ac:dyDescent="0.25">
      <c r="G487" s="70"/>
    </row>
    <row r="488" spans="7:7" x14ac:dyDescent="0.25">
      <c r="G488" s="70"/>
    </row>
    <row r="489" spans="7:7" x14ac:dyDescent="0.25">
      <c r="G489" s="70"/>
    </row>
    <row r="490" spans="7:7" x14ac:dyDescent="0.25">
      <c r="G490" s="70"/>
    </row>
    <row r="491" spans="7:7" x14ac:dyDescent="0.25">
      <c r="G491" s="70"/>
    </row>
    <row r="492" spans="7:7" x14ac:dyDescent="0.25">
      <c r="G492" s="70"/>
    </row>
    <row r="493" spans="7:7" x14ac:dyDescent="0.25">
      <c r="G493" s="70"/>
    </row>
    <row r="494" spans="7:7" x14ac:dyDescent="0.25">
      <c r="G494" s="70"/>
    </row>
    <row r="495" spans="7:7" x14ac:dyDescent="0.25">
      <c r="G495" s="70"/>
    </row>
    <row r="496" spans="7:7" x14ac:dyDescent="0.25">
      <c r="G496" s="70"/>
    </row>
    <row r="497" spans="7:7" x14ac:dyDescent="0.25">
      <c r="G497" s="70"/>
    </row>
    <row r="498" spans="7:7" x14ac:dyDescent="0.25">
      <c r="G498" s="70"/>
    </row>
    <row r="499" spans="7:7" x14ac:dyDescent="0.25">
      <c r="G499" s="70"/>
    </row>
    <row r="500" spans="7:7" x14ac:dyDescent="0.25">
      <c r="G500" s="70"/>
    </row>
    <row r="501" spans="7:7" x14ac:dyDescent="0.25">
      <c r="G501" s="70"/>
    </row>
    <row r="502" spans="7:7" x14ac:dyDescent="0.25">
      <c r="G502" s="70"/>
    </row>
    <row r="503" spans="7:7" x14ac:dyDescent="0.25">
      <c r="G503" s="70"/>
    </row>
    <row r="504" spans="7:7" x14ac:dyDescent="0.25">
      <c r="G504" s="70"/>
    </row>
    <row r="505" spans="7:7" x14ac:dyDescent="0.25">
      <c r="G505" s="70"/>
    </row>
    <row r="506" spans="7:7" x14ac:dyDescent="0.25">
      <c r="G506" s="70"/>
    </row>
    <row r="507" spans="7:7" x14ac:dyDescent="0.25">
      <c r="G507" s="70"/>
    </row>
    <row r="508" spans="7:7" x14ac:dyDescent="0.25">
      <c r="G508" s="70"/>
    </row>
    <row r="509" spans="7:7" x14ac:dyDescent="0.25">
      <c r="G509" s="70"/>
    </row>
    <row r="510" spans="7:7" x14ac:dyDescent="0.25">
      <c r="G510" s="70"/>
    </row>
    <row r="511" spans="7:7" x14ac:dyDescent="0.25">
      <c r="G511" s="70"/>
    </row>
    <row r="512" spans="7:7" x14ac:dyDescent="0.25">
      <c r="G512" s="70"/>
    </row>
    <row r="513" spans="7:7" x14ac:dyDescent="0.25">
      <c r="G513" s="70"/>
    </row>
    <row r="514" spans="7:7" x14ac:dyDescent="0.25">
      <c r="G514" s="70"/>
    </row>
    <row r="515" spans="7:7" x14ac:dyDescent="0.25">
      <c r="G515" s="70"/>
    </row>
    <row r="516" spans="7:7" x14ac:dyDescent="0.25">
      <c r="G516" s="70"/>
    </row>
    <row r="517" spans="7:7" x14ac:dyDescent="0.25">
      <c r="G517" s="70"/>
    </row>
    <row r="518" spans="7:7" x14ac:dyDescent="0.25">
      <c r="G518" s="70"/>
    </row>
    <row r="519" spans="7:7" x14ac:dyDescent="0.25">
      <c r="G519" s="70"/>
    </row>
    <row r="520" spans="7:7" x14ac:dyDescent="0.25">
      <c r="G520" s="70"/>
    </row>
    <row r="521" spans="7:7" x14ac:dyDescent="0.25">
      <c r="G521" s="70"/>
    </row>
    <row r="522" spans="7:7" x14ac:dyDescent="0.25">
      <c r="G522" s="70"/>
    </row>
    <row r="523" spans="7:7" x14ac:dyDescent="0.25">
      <c r="G523" s="70"/>
    </row>
    <row r="524" spans="7:7" x14ac:dyDescent="0.25">
      <c r="G524" s="70"/>
    </row>
    <row r="525" spans="7:7" x14ac:dyDescent="0.25">
      <c r="G525" s="70"/>
    </row>
    <row r="526" spans="7:7" x14ac:dyDescent="0.25">
      <c r="G526" s="70"/>
    </row>
    <row r="527" spans="7:7" x14ac:dyDescent="0.25">
      <c r="G527" s="70"/>
    </row>
    <row r="528" spans="7:7" x14ac:dyDescent="0.25">
      <c r="G528" s="70"/>
    </row>
    <row r="529" spans="7:7" x14ac:dyDescent="0.25">
      <c r="G529" s="70"/>
    </row>
    <row r="530" spans="7:7" x14ac:dyDescent="0.25">
      <c r="G530" s="70"/>
    </row>
    <row r="531" spans="7:7" x14ac:dyDescent="0.25">
      <c r="G531" s="70"/>
    </row>
    <row r="532" spans="7:7" x14ac:dyDescent="0.25">
      <c r="G532" s="70"/>
    </row>
    <row r="533" spans="7:7" x14ac:dyDescent="0.25">
      <c r="G533" s="70"/>
    </row>
    <row r="534" spans="7:7" x14ac:dyDescent="0.25">
      <c r="G534" s="70"/>
    </row>
    <row r="535" spans="7:7" x14ac:dyDescent="0.25">
      <c r="G535" s="70"/>
    </row>
    <row r="536" spans="7:7" x14ac:dyDescent="0.25">
      <c r="G536" s="70"/>
    </row>
    <row r="537" spans="7:7" x14ac:dyDescent="0.25">
      <c r="G537" s="70"/>
    </row>
    <row r="538" spans="7:7" x14ac:dyDescent="0.25">
      <c r="G538" s="70"/>
    </row>
    <row r="539" spans="7:7" x14ac:dyDescent="0.25">
      <c r="G539" s="70"/>
    </row>
    <row r="540" spans="7:7" x14ac:dyDescent="0.25">
      <c r="G540" s="70"/>
    </row>
    <row r="541" spans="7:7" x14ac:dyDescent="0.25">
      <c r="G541" s="70"/>
    </row>
    <row r="542" spans="7:7" x14ac:dyDescent="0.25">
      <c r="G542" s="70"/>
    </row>
    <row r="543" spans="7:7" x14ac:dyDescent="0.25">
      <c r="G543" s="70"/>
    </row>
    <row r="544" spans="7:7" x14ac:dyDescent="0.25">
      <c r="G544" s="70"/>
    </row>
    <row r="545" spans="7:7" x14ac:dyDescent="0.25">
      <c r="G545" s="70"/>
    </row>
    <row r="546" spans="7:7" x14ac:dyDescent="0.25">
      <c r="G546" s="70"/>
    </row>
    <row r="547" spans="7:7" x14ac:dyDescent="0.25">
      <c r="G547" s="70"/>
    </row>
    <row r="548" spans="7:7" x14ac:dyDescent="0.25">
      <c r="G548" s="70"/>
    </row>
    <row r="549" spans="7:7" x14ac:dyDescent="0.25">
      <c r="G549" s="70"/>
    </row>
    <row r="550" spans="7:7" x14ac:dyDescent="0.25">
      <c r="G550" s="70"/>
    </row>
    <row r="551" spans="7:7" x14ac:dyDescent="0.25">
      <c r="G551" s="70"/>
    </row>
    <row r="552" spans="7:7" x14ac:dyDescent="0.25">
      <c r="G552" s="70"/>
    </row>
    <row r="553" spans="7:7" x14ac:dyDescent="0.25">
      <c r="G553" s="70"/>
    </row>
    <row r="554" spans="7:7" x14ac:dyDescent="0.25">
      <c r="G554" s="70"/>
    </row>
    <row r="555" spans="7:7" x14ac:dyDescent="0.25">
      <c r="G555" s="70"/>
    </row>
    <row r="556" spans="7:7" x14ac:dyDescent="0.25">
      <c r="G556" s="70"/>
    </row>
    <row r="557" spans="7:7" x14ac:dyDescent="0.25">
      <c r="G557" s="70"/>
    </row>
    <row r="558" spans="7:7" x14ac:dyDescent="0.25">
      <c r="G558" s="70"/>
    </row>
    <row r="559" spans="7:7" x14ac:dyDescent="0.25">
      <c r="G559" s="70"/>
    </row>
    <row r="560" spans="7:7" x14ac:dyDescent="0.25">
      <c r="G560" s="70"/>
    </row>
    <row r="561" spans="7:7" x14ac:dyDescent="0.25">
      <c r="G561" s="70"/>
    </row>
    <row r="562" spans="7:7" x14ac:dyDescent="0.25">
      <c r="G562" s="70"/>
    </row>
    <row r="563" spans="7:7" x14ac:dyDescent="0.25">
      <c r="G563" s="70"/>
    </row>
    <row r="564" spans="7:7" x14ac:dyDescent="0.25">
      <c r="G564" s="70"/>
    </row>
    <row r="565" spans="7:7" x14ac:dyDescent="0.25">
      <c r="G565" s="70"/>
    </row>
    <row r="566" spans="7:7" x14ac:dyDescent="0.25">
      <c r="G566" s="70"/>
    </row>
    <row r="567" spans="7:7" x14ac:dyDescent="0.25">
      <c r="G567" s="70"/>
    </row>
    <row r="568" spans="7:7" x14ac:dyDescent="0.25">
      <c r="G568" s="70"/>
    </row>
    <row r="569" spans="7:7" x14ac:dyDescent="0.25">
      <c r="G569" s="70"/>
    </row>
    <row r="570" spans="7:7" x14ac:dyDescent="0.25">
      <c r="G570" s="70"/>
    </row>
    <row r="571" spans="7:7" x14ac:dyDescent="0.25">
      <c r="G571" s="70"/>
    </row>
    <row r="572" spans="7:7" x14ac:dyDescent="0.25">
      <c r="G572" s="70"/>
    </row>
    <row r="573" spans="7:7" x14ac:dyDescent="0.25">
      <c r="G573" s="70"/>
    </row>
    <row r="574" spans="7:7" x14ac:dyDescent="0.25">
      <c r="G574" s="70"/>
    </row>
    <row r="575" spans="7:7" x14ac:dyDescent="0.25">
      <c r="G575" s="70"/>
    </row>
    <row r="576" spans="7:7" x14ac:dyDescent="0.25">
      <c r="G576" s="70"/>
    </row>
    <row r="577" spans="7:7" x14ac:dyDescent="0.25">
      <c r="G577" s="70"/>
    </row>
    <row r="578" spans="7:7" x14ac:dyDescent="0.25">
      <c r="G578" s="70"/>
    </row>
    <row r="579" spans="7:7" x14ac:dyDescent="0.25">
      <c r="G579" s="70"/>
    </row>
    <row r="580" spans="7:7" x14ac:dyDescent="0.25">
      <c r="G580" s="70"/>
    </row>
    <row r="581" spans="7:7" x14ac:dyDescent="0.25">
      <c r="G581" s="70"/>
    </row>
    <row r="582" spans="7:7" x14ac:dyDescent="0.25">
      <c r="G582" s="70"/>
    </row>
    <row r="583" spans="7:7" x14ac:dyDescent="0.25">
      <c r="G583" s="70"/>
    </row>
    <row r="584" spans="7:7" x14ac:dyDescent="0.25">
      <c r="G584" s="70"/>
    </row>
    <row r="585" spans="7:7" x14ac:dyDescent="0.25">
      <c r="G585" s="70"/>
    </row>
    <row r="586" spans="7:7" x14ac:dyDescent="0.25">
      <c r="G586" s="70"/>
    </row>
    <row r="587" spans="7:7" x14ac:dyDescent="0.25">
      <c r="G587" s="70"/>
    </row>
    <row r="588" spans="7:7" x14ac:dyDescent="0.25">
      <c r="G588" s="70"/>
    </row>
    <row r="589" spans="7:7" x14ac:dyDescent="0.25">
      <c r="G589" s="70"/>
    </row>
    <row r="590" spans="7:7" x14ac:dyDescent="0.25">
      <c r="G590" s="70"/>
    </row>
    <row r="591" spans="7:7" x14ac:dyDescent="0.25">
      <c r="G591" s="70"/>
    </row>
    <row r="592" spans="7:7" x14ac:dyDescent="0.25">
      <c r="G592" s="70"/>
    </row>
    <row r="593" spans="7:7" x14ac:dyDescent="0.25">
      <c r="G593" s="70"/>
    </row>
    <row r="594" spans="7:7" x14ac:dyDescent="0.25">
      <c r="G594" s="70"/>
    </row>
    <row r="595" spans="7:7" x14ac:dyDescent="0.25">
      <c r="G595" s="70"/>
    </row>
    <row r="596" spans="7:7" x14ac:dyDescent="0.25">
      <c r="G596" s="70"/>
    </row>
    <row r="597" spans="7:7" x14ac:dyDescent="0.25">
      <c r="G597" s="70"/>
    </row>
    <row r="598" spans="7:7" x14ac:dyDescent="0.25">
      <c r="G598" s="70"/>
    </row>
    <row r="599" spans="7:7" x14ac:dyDescent="0.25">
      <c r="G599" s="70"/>
    </row>
    <row r="600" spans="7:7" x14ac:dyDescent="0.25">
      <c r="G600" s="70"/>
    </row>
    <row r="601" spans="7:7" x14ac:dyDescent="0.25">
      <c r="G601" s="70"/>
    </row>
    <row r="602" spans="7:7" x14ac:dyDescent="0.25">
      <c r="G602" s="70"/>
    </row>
    <row r="603" spans="7:7" x14ac:dyDescent="0.25">
      <c r="G603" s="70"/>
    </row>
    <row r="604" spans="7:7" x14ac:dyDescent="0.25">
      <c r="G604" s="70"/>
    </row>
    <row r="605" spans="7:7" x14ac:dyDescent="0.25">
      <c r="G605" s="70"/>
    </row>
    <row r="606" spans="7:7" x14ac:dyDescent="0.25">
      <c r="G606" s="70"/>
    </row>
    <row r="607" spans="7:7" x14ac:dyDescent="0.25">
      <c r="G607" s="70"/>
    </row>
    <row r="608" spans="7:7" x14ac:dyDescent="0.25">
      <c r="G608" s="70"/>
    </row>
    <row r="609" spans="7:7" x14ac:dyDescent="0.25">
      <c r="G609" s="70"/>
    </row>
    <row r="610" spans="7:7" x14ac:dyDescent="0.25">
      <c r="G610" s="70"/>
    </row>
    <row r="611" spans="7:7" x14ac:dyDescent="0.25">
      <c r="G611" s="70"/>
    </row>
    <row r="612" spans="7:7" x14ac:dyDescent="0.25">
      <c r="G612" s="70"/>
    </row>
    <row r="613" spans="7:7" x14ac:dyDescent="0.25">
      <c r="G613" s="70"/>
    </row>
    <row r="614" spans="7:7" x14ac:dyDescent="0.25">
      <c r="G614" s="70"/>
    </row>
    <row r="615" spans="7:7" x14ac:dyDescent="0.25">
      <c r="G615" s="70"/>
    </row>
    <row r="616" spans="7:7" x14ac:dyDescent="0.25">
      <c r="G616" s="70"/>
    </row>
    <row r="617" spans="7:7" x14ac:dyDescent="0.25">
      <c r="G617" s="70"/>
    </row>
    <row r="618" spans="7:7" x14ac:dyDescent="0.25">
      <c r="G618" s="70"/>
    </row>
    <row r="619" spans="7:7" x14ac:dyDescent="0.25">
      <c r="G619" s="70"/>
    </row>
    <row r="620" spans="7:7" x14ac:dyDescent="0.25">
      <c r="G620" s="70"/>
    </row>
    <row r="621" spans="7:7" x14ac:dyDescent="0.25">
      <c r="G621" s="70"/>
    </row>
    <row r="622" spans="7:7" x14ac:dyDescent="0.25">
      <c r="G622" s="70"/>
    </row>
    <row r="623" spans="7:7" x14ac:dyDescent="0.25">
      <c r="G623" s="70"/>
    </row>
    <row r="624" spans="7:7" x14ac:dyDescent="0.25">
      <c r="G624" s="70"/>
    </row>
    <row r="625" spans="7:7" x14ac:dyDescent="0.25">
      <c r="G625" s="70"/>
    </row>
    <row r="626" spans="7:7" x14ac:dyDescent="0.25">
      <c r="G626" s="70"/>
    </row>
    <row r="627" spans="7:7" x14ac:dyDescent="0.25">
      <c r="G627" s="70"/>
    </row>
    <row r="628" spans="7:7" x14ac:dyDescent="0.25">
      <c r="G628" s="70"/>
    </row>
    <row r="629" spans="7:7" x14ac:dyDescent="0.25">
      <c r="G629" s="70"/>
    </row>
    <row r="630" spans="7:7" x14ac:dyDescent="0.25">
      <c r="G630" s="70"/>
    </row>
    <row r="631" spans="7:7" x14ac:dyDescent="0.25">
      <c r="G631" s="70"/>
    </row>
    <row r="632" spans="7:7" x14ac:dyDescent="0.25">
      <c r="G632" s="70"/>
    </row>
    <row r="633" spans="7:7" x14ac:dyDescent="0.25">
      <c r="G633" s="70"/>
    </row>
    <row r="634" spans="7:7" x14ac:dyDescent="0.25">
      <c r="G634" s="70"/>
    </row>
    <row r="635" spans="7:7" x14ac:dyDescent="0.25">
      <c r="G635" s="70"/>
    </row>
    <row r="636" spans="7:7" x14ac:dyDescent="0.25">
      <c r="G636" s="70"/>
    </row>
    <row r="637" spans="7:7" x14ac:dyDescent="0.25">
      <c r="G637" s="70"/>
    </row>
    <row r="638" spans="7:7" x14ac:dyDescent="0.25">
      <c r="G638" s="70"/>
    </row>
    <row r="639" spans="7:7" x14ac:dyDescent="0.25">
      <c r="G639" s="70"/>
    </row>
    <row r="640" spans="7:7" x14ac:dyDescent="0.25">
      <c r="G640" s="70"/>
    </row>
    <row r="641" spans="7:7" x14ac:dyDescent="0.25">
      <c r="G641" s="70"/>
    </row>
    <row r="642" spans="7:7" x14ac:dyDescent="0.25">
      <c r="G642" s="70"/>
    </row>
    <row r="643" spans="7:7" x14ac:dyDescent="0.25">
      <c r="G643" s="70"/>
    </row>
    <row r="644" spans="7:7" x14ac:dyDescent="0.25">
      <c r="G644" s="70"/>
    </row>
    <row r="645" spans="7:7" x14ac:dyDescent="0.25">
      <c r="G645" s="70"/>
    </row>
    <row r="646" spans="7:7" x14ac:dyDescent="0.25">
      <c r="G646" s="70"/>
    </row>
    <row r="647" spans="7:7" x14ac:dyDescent="0.25">
      <c r="G647" s="70"/>
    </row>
    <row r="648" spans="7:7" x14ac:dyDescent="0.25">
      <c r="G648" s="70"/>
    </row>
    <row r="649" spans="7:7" x14ac:dyDescent="0.25">
      <c r="G649" s="70"/>
    </row>
    <row r="650" spans="7:7" x14ac:dyDescent="0.25">
      <c r="G650" s="70"/>
    </row>
    <row r="651" spans="7:7" x14ac:dyDescent="0.25">
      <c r="G651" s="70"/>
    </row>
    <row r="652" spans="7:7" x14ac:dyDescent="0.25">
      <c r="G652" s="70"/>
    </row>
    <row r="653" spans="7:7" x14ac:dyDescent="0.25">
      <c r="G653" s="70"/>
    </row>
    <row r="654" spans="7:7" x14ac:dyDescent="0.25">
      <c r="G654" s="70"/>
    </row>
    <row r="655" spans="7:7" x14ac:dyDescent="0.25">
      <c r="G655" s="70"/>
    </row>
    <row r="656" spans="7:7" x14ac:dyDescent="0.25">
      <c r="G656" s="70"/>
    </row>
    <row r="657" spans="7:7" x14ac:dyDescent="0.25">
      <c r="G657" s="70"/>
    </row>
    <row r="658" spans="7:7" x14ac:dyDescent="0.25">
      <c r="G658" s="70"/>
    </row>
    <row r="659" spans="7:7" x14ac:dyDescent="0.25">
      <c r="G659" s="70"/>
    </row>
    <row r="660" spans="7:7" x14ac:dyDescent="0.25">
      <c r="G660" s="70"/>
    </row>
    <row r="661" spans="7:7" x14ac:dyDescent="0.25">
      <c r="G661" s="70"/>
    </row>
    <row r="662" spans="7:7" x14ac:dyDescent="0.25">
      <c r="G662" s="70"/>
    </row>
    <row r="663" spans="7:7" x14ac:dyDescent="0.25">
      <c r="G663" s="70"/>
    </row>
    <row r="664" spans="7:7" x14ac:dyDescent="0.25">
      <c r="G664" s="70"/>
    </row>
    <row r="665" spans="7:7" x14ac:dyDescent="0.25">
      <c r="G665" s="70"/>
    </row>
    <row r="666" spans="7:7" x14ac:dyDescent="0.25">
      <c r="G666" s="70"/>
    </row>
    <row r="667" spans="7:7" x14ac:dyDescent="0.25">
      <c r="G667" s="70"/>
    </row>
    <row r="668" spans="7:7" x14ac:dyDescent="0.25">
      <c r="G668" s="70"/>
    </row>
    <row r="669" spans="7:7" x14ac:dyDescent="0.25">
      <c r="G669" s="70"/>
    </row>
    <row r="670" spans="7:7" x14ac:dyDescent="0.25">
      <c r="G670" s="70"/>
    </row>
    <row r="671" spans="7:7" x14ac:dyDescent="0.25">
      <c r="G671" s="70"/>
    </row>
    <row r="672" spans="7:7" x14ac:dyDescent="0.25">
      <c r="G672" s="70"/>
    </row>
    <row r="673" spans="7:7" x14ac:dyDescent="0.25">
      <c r="G673" s="70"/>
    </row>
    <row r="674" spans="7:7" x14ac:dyDescent="0.25">
      <c r="G674" s="70"/>
    </row>
    <row r="675" spans="7:7" x14ac:dyDescent="0.25">
      <c r="G675" s="70"/>
    </row>
    <row r="676" spans="7:7" x14ac:dyDescent="0.25">
      <c r="G676" s="70"/>
    </row>
    <row r="677" spans="7:7" x14ac:dyDescent="0.25">
      <c r="G677" s="70"/>
    </row>
    <row r="678" spans="7:7" x14ac:dyDescent="0.25">
      <c r="G678" s="70"/>
    </row>
    <row r="679" spans="7:7" x14ac:dyDescent="0.25">
      <c r="G679" s="70"/>
    </row>
    <row r="680" spans="7:7" x14ac:dyDescent="0.25">
      <c r="G680" s="70"/>
    </row>
    <row r="681" spans="7:7" x14ac:dyDescent="0.25">
      <c r="G681" s="70"/>
    </row>
    <row r="682" spans="7:7" x14ac:dyDescent="0.25">
      <c r="G682" s="70"/>
    </row>
    <row r="683" spans="7:7" x14ac:dyDescent="0.25">
      <c r="G683" s="70"/>
    </row>
    <row r="684" spans="7:7" x14ac:dyDescent="0.25">
      <c r="G684" s="70"/>
    </row>
    <row r="685" spans="7:7" x14ac:dyDescent="0.25">
      <c r="G685" s="70"/>
    </row>
    <row r="686" spans="7:7" x14ac:dyDescent="0.25">
      <c r="G686" s="70"/>
    </row>
    <row r="687" spans="7:7" x14ac:dyDescent="0.25">
      <c r="G687" s="70"/>
    </row>
    <row r="688" spans="7:7" x14ac:dyDescent="0.25">
      <c r="G688" s="70"/>
    </row>
    <row r="689" spans="7:7" x14ac:dyDescent="0.25">
      <c r="G689" s="70"/>
    </row>
    <row r="690" spans="7:7" x14ac:dyDescent="0.25">
      <c r="G690" s="70"/>
    </row>
    <row r="691" spans="7:7" x14ac:dyDescent="0.25">
      <c r="G691" s="70"/>
    </row>
    <row r="692" spans="7:7" x14ac:dyDescent="0.25">
      <c r="G692" s="70"/>
    </row>
    <row r="693" spans="7:7" x14ac:dyDescent="0.25">
      <c r="G693" s="70"/>
    </row>
    <row r="694" spans="7:7" x14ac:dyDescent="0.25">
      <c r="G694" s="70"/>
    </row>
    <row r="695" spans="7:7" x14ac:dyDescent="0.25">
      <c r="G695" s="70"/>
    </row>
    <row r="696" spans="7:7" x14ac:dyDescent="0.25">
      <c r="G696" s="70"/>
    </row>
    <row r="697" spans="7:7" x14ac:dyDescent="0.25">
      <c r="G697" s="70"/>
    </row>
    <row r="698" spans="7:7" x14ac:dyDescent="0.25">
      <c r="G698" s="70"/>
    </row>
    <row r="699" spans="7:7" x14ac:dyDescent="0.25">
      <c r="G699" s="70"/>
    </row>
    <row r="700" spans="7:7" x14ac:dyDescent="0.25">
      <c r="G700" s="70"/>
    </row>
    <row r="701" spans="7:7" x14ac:dyDescent="0.25">
      <c r="G701" s="70"/>
    </row>
    <row r="702" spans="7:7" x14ac:dyDescent="0.25">
      <c r="G702" s="70"/>
    </row>
    <row r="703" spans="7:7" x14ac:dyDescent="0.25">
      <c r="G703" s="70"/>
    </row>
    <row r="704" spans="7:7" x14ac:dyDescent="0.25">
      <c r="G704" s="70"/>
    </row>
    <row r="705" spans="7:7" x14ac:dyDescent="0.25">
      <c r="G705" s="70"/>
    </row>
    <row r="706" spans="7:7" x14ac:dyDescent="0.25">
      <c r="G706" s="70"/>
    </row>
    <row r="707" spans="7:7" x14ac:dyDescent="0.25">
      <c r="G707" s="70"/>
    </row>
    <row r="708" spans="7:7" x14ac:dyDescent="0.25">
      <c r="G708" s="70"/>
    </row>
    <row r="709" spans="7:7" x14ac:dyDescent="0.25">
      <c r="G709" s="70"/>
    </row>
    <row r="710" spans="7:7" x14ac:dyDescent="0.25">
      <c r="G710" s="70"/>
    </row>
    <row r="711" spans="7:7" x14ac:dyDescent="0.25">
      <c r="G711" s="70"/>
    </row>
    <row r="712" spans="7:7" x14ac:dyDescent="0.25">
      <c r="G712" s="70"/>
    </row>
    <row r="713" spans="7:7" x14ac:dyDescent="0.25">
      <c r="G713" s="70"/>
    </row>
    <row r="714" spans="7:7" x14ac:dyDescent="0.25">
      <c r="G714" s="70"/>
    </row>
    <row r="715" spans="7:7" x14ac:dyDescent="0.25">
      <c r="G715" s="70"/>
    </row>
    <row r="716" spans="7:7" x14ac:dyDescent="0.25">
      <c r="G716" s="70"/>
    </row>
    <row r="717" spans="7:7" x14ac:dyDescent="0.25">
      <c r="G717" s="70"/>
    </row>
    <row r="718" spans="7:7" x14ac:dyDescent="0.25">
      <c r="G718" s="70"/>
    </row>
    <row r="719" spans="7:7" x14ac:dyDescent="0.25">
      <c r="G719" s="70"/>
    </row>
    <row r="720" spans="7:7" x14ac:dyDescent="0.25">
      <c r="G720" s="70"/>
    </row>
    <row r="721" spans="7:7" x14ac:dyDescent="0.25">
      <c r="G721" s="70"/>
    </row>
    <row r="722" spans="7:7" x14ac:dyDescent="0.25">
      <c r="G722" s="70"/>
    </row>
    <row r="723" spans="7:7" x14ac:dyDescent="0.25">
      <c r="G723" s="70"/>
    </row>
    <row r="724" spans="7:7" x14ac:dyDescent="0.25">
      <c r="G724" s="70"/>
    </row>
    <row r="725" spans="7:7" x14ac:dyDescent="0.25">
      <c r="G725" s="70"/>
    </row>
    <row r="726" spans="7:7" x14ac:dyDescent="0.25">
      <c r="G726" s="70"/>
    </row>
    <row r="727" spans="7:7" x14ac:dyDescent="0.25">
      <c r="G727" s="70"/>
    </row>
    <row r="728" spans="7:7" x14ac:dyDescent="0.25">
      <c r="G728" s="70"/>
    </row>
    <row r="729" spans="7:7" x14ac:dyDescent="0.25">
      <c r="G729" s="70"/>
    </row>
    <row r="730" spans="7:7" x14ac:dyDescent="0.25">
      <c r="G730" s="70"/>
    </row>
    <row r="731" spans="7:7" x14ac:dyDescent="0.25">
      <c r="G731" s="70"/>
    </row>
    <row r="732" spans="7:7" x14ac:dyDescent="0.25">
      <c r="G732" s="70"/>
    </row>
    <row r="733" spans="7:7" x14ac:dyDescent="0.25">
      <c r="G733" s="70"/>
    </row>
    <row r="734" spans="7:7" x14ac:dyDescent="0.25">
      <c r="G734" s="70"/>
    </row>
    <row r="735" spans="7:7" x14ac:dyDescent="0.25">
      <c r="G735" s="70"/>
    </row>
    <row r="736" spans="7:7" x14ac:dyDescent="0.25">
      <c r="G736" s="70"/>
    </row>
    <row r="737" spans="7:7" x14ac:dyDescent="0.25">
      <c r="G737" s="70"/>
    </row>
    <row r="738" spans="7:7" x14ac:dyDescent="0.25">
      <c r="G738" s="70"/>
    </row>
    <row r="739" spans="7:7" x14ac:dyDescent="0.25">
      <c r="G739" s="70"/>
    </row>
    <row r="740" spans="7:7" x14ac:dyDescent="0.25">
      <c r="G740" s="70"/>
    </row>
    <row r="741" spans="7:7" x14ac:dyDescent="0.25">
      <c r="G741" s="70"/>
    </row>
    <row r="742" spans="7:7" x14ac:dyDescent="0.25">
      <c r="G742" s="70"/>
    </row>
    <row r="743" spans="7:7" x14ac:dyDescent="0.25">
      <c r="G743" s="70"/>
    </row>
    <row r="744" spans="7:7" x14ac:dyDescent="0.25">
      <c r="G744" s="70"/>
    </row>
    <row r="745" spans="7:7" x14ac:dyDescent="0.25">
      <c r="G745" s="70"/>
    </row>
    <row r="746" spans="7:7" x14ac:dyDescent="0.25">
      <c r="G746" s="70"/>
    </row>
    <row r="747" spans="7:7" x14ac:dyDescent="0.25">
      <c r="G747" s="70"/>
    </row>
  </sheetData>
  <sheetProtection algorithmName="SHA-512" hashValue="cf0ibXgQZncU/CqjSQIvTcnsY2wLN6MX+YFZRmIr+50mKbFPl2B4QUicG2cYuf/dcGnPSNqaN7ZDpBJihupw6A==" saltValue="4eEaXAaeTxFstqSg1/APpg==" spinCount="100000" sheet="1" objects="1" scenarios="1"/>
  <mergeCells count="4">
    <mergeCell ref="A1:B1"/>
    <mergeCell ref="D1:F1"/>
    <mergeCell ref="R1:S1"/>
    <mergeCell ref="U1:V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Cash &amp; Cheque Income</vt:lpstr>
      <vt:lpstr>ParentPay Income</vt:lpstr>
      <vt:lpstr>PayPoint Income</vt:lpstr>
      <vt:lpstr>Credit Card Summary</vt:lpstr>
      <vt:lpstr>Data</vt:lpstr>
      <vt:lpstr>'Cash &amp; Cheque Income'!Print_Titles</vt:lpstr>
      <vt:lpstr>'Credit Card Summary'!Print_Titles</vt:lpstr>
      <vt:lpstr>'ParentPay Income'!Print_Titles</vt:lpstr>
      <vt:lpstr>'PayPoint Income'!Print_Titles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Scott</dc:creator>
  <cp:lastModifiedBy>Windows User</cp:lastModifiedBy>
  <cp:lastPrinted>2017-09-01T11:26:11Z</cp:lastPrinted>
  <dcterms:created xsi:type="dcterms:W3CDTF">2016-03-10T10:45:35Z</dcterms:created>
  <dcterms:modified xsi:type="dcterms:W3CDTF">2017-11-01T12:04:31Z</dcterms:modified>
</cp:coreProperties>
</file>